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D3" lockStructure="1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<sst xmlns="http://schemas.openxmlformats.org/spreadsheetml/2006/main" count="7506" uniqueCount="3239">
  <si>
    <t>序号</t>
  </si>
  <si>
    <t>报考岗位</t>
  </si>
  <si>
    <t>姓名</t>
  </si>
  <si>
    <t>身份证号码</t>
  </si>
  <si>
    <t>BSFY01_聘用制书记员1</t>
  </si>
  <si>
    <t>460030****0030</t>
  </si>
  <si>
    <t>469025****4519</t>
  </si>
  <si>
    <t>460030****5127</t>
  </si>
  <si>
    <t>460030****062X</t>
  </si>
  <si>
    <t>460030****0621</t>
  </si>
  <si>
    <t>460030****0321</t>
  </si>
  <si>
    <t>460030****092X</t>
  </si>
  <si>
    <t>460030****2110</t>
  </si>
  <si>
    <t>460030****2721</t>
  </si>
  <si>
    <t>460030****2118</t>
  </si>
  <si>
    <t>460030****0016</t>
  </si>
  <si>
    <t>460030****0629</t>
  </si>
  <si>
    <t>460030****6021</t>
  </si>
  <si>
    <t>460030****0327</t>
  </si>
  <si>
    <t>460030****0314</t>
  </si>
  <si>
    <t>460030****0017</t>
  </si>
  <si>
    <t>460030****0023</t>
  </si>
  <si>
    <t>460030****0912</t>
  </si>
  <si>
    <t>460030****0018</t>
  </si>
  <si>
    <t>460030****0626</t>
  </si>
  <si>
    <t>460030****0026</t>
  </si>
  <si>
    <t>460030****3317</t>
  </si>
  <si>
    <t>460030****0010</t>
  </si>
  <si>
    <t>460030****4513</t>
  </si>
  <si>
    <t>460030****3623</t>
  </si>
  <si>
    <t>460030****0326</t>
  </si>
  <si>
    <t>460030****0012</t>
  </si>
  <si>
    <t>460030****0348</t>
  </si>
  <si>
    <t>460030****4820</t>
  </si>
  <si>
    <t>460030****0011</t>
  </si>
  <si>
    <t>460030****0025</t>
  </si>
  <si>
    <t>460030****5420</t>
  </si>
  <si>
    <t>460030****4523</t>
  </si>
  <si>
    <t>460030****002X</t>
  </si>
  <si>
    <t>460030****0024</t>
  </si>
  <si>
    <t>460030****0043</t>
  </si>
  <si>
    <t>460030****7215</t>
  </si>
  <si>
    <t>460030****3326</t>
  </si>
  <si>
    <t>460030****1222</t>
  </si>
  <si>
    <t>460030****0328</t>
  </si>
  <si>
    <t>460030****5421</t>
  </si>
  <si>
    <t>460030****0019</t>
  </si>
  <si>
    <t>460030****3938</t>
  </si>
  <si>
    <t>460030****0027</t>
  </si>
  <si>
    <t>460030****0032</t>
  </si>
  <si>
    <t>460030****0020</t>
  </si>
  <si>
    <t>460030****3322</t>
  </si>
  <si>
    <t>460030****0324</t>
  </si>
  <si>
    <t>460030****1820</t>
  </si>
  <si>
    <t>460007****9267</t>
  </si>
  <si>
    <t>460030****0922</t>
  </si>
  <si>
    <t>511623****3983</t>
  </si>
  <si>
    <t>460030****152X</t>
  </si>
  <si>
    <t>460030****0320</t>
  </si>
  <si>
    <t>BSFY02_聘用制书记员2</t>
  </si>
  <si>
    <t>469025****3012</t>
  </si>
  <si>
    <t>460030****7228</t>
  </si>
  <si>
    <t>460030****1525</t>
  </si>
  <si>
    <t>460030****4224</t>
  </si>
  <si>
    <t>460030****0619</t>
  </si>
  <si>
    <t>460030****0028</t>
  </si>
  <si>
    <t>460030****3926</t>
  </si>
  <si>
    <t>460030****0316</t>
  </si>
  <si>
    <t>460030****1521</t>
  </si>
  <si>
    <t>460030****151X</t>
  </si>
  <si>
    <t>460030****1229</t>
  </si>
  <si>
    <t>460033****7167</t>
  </si>
  <si>
    <t>460030****1225</t>
  </si>
  <si>
    <t>460030****0323</t>
  </si>
  <si>
    <t>460030****3026</t>
  </si>
  <si>
    <t>460030****3329</t>
  </si>
  <si>
    <t>460030****1827</t>
  </si>
  <si>
    <t>460030****0913</t>
  </si>
  <si>
    <t>460030****3336</t>
  </si>
  <si>
    <t>460030****0340</t>
  </si>
  <si>
    <t>460030****0927</t>
  </si>
  <si>
    <t>460007****6579</t>
  </si>
  <si>
    <t>460030****3022</t>
  </si>
  <si>
    <t>BTFY01_聘用制书记员</t>
  </si>
  <si>
    <t>460035****0014</t>
  </si>
  <si>
    <t>460035****1311</t>
  </si>
  <si>
    <t>460035****0027</t>
  </si>
  <si>
    <t>460035****0011</t>
  </si>
  <si>
    <t>460035****3026</t>
  </si>
  <si>
    <t>469029****1726</t>
  </si>
  <si>
    <t>460035****0022</t>
  </si>
  <si>
    <t>460035****2140</t>
  </si>
  <si>
    <t>460035****1323</t>
  </si>
  <si>
    <t>460035****2927</t>
  </si>
  <si>
    <t>460035****2527</t>
  </si>
  <si>
    <t>460035****2928</t>
  </si>
  <si>
    <t>460035****0025</t>
  </si>
  <si>
    <t>460035****0922</t>
  </si>
  <si>
    <t>460035****2520</t>
  </si>
  <si>
    <t>460035****0024</t>
  </si>
  <si>
    <t>460035****0223</t>
  </si>
  <si>
    <t>460035****0227</t>
  </si>
  <si>
    <t>460035****0424</t>
  </si>
  <si>
    <t>460035****0429</t>
  </si>
  <si>
    <t>460035****092X</t>
  </si>
  <si>
    <t>460035****1965</t>
  </si>
  <si>
    <t>460035****0029</t>
  </si>
  <si>
    <t>460035****0021</t>
  </si>
  <si>
    <t>460035****0929</t>
  </si>
  <si>
    <t>460035****1122</t>
  </si>
  <si>
    <t>460035****041X</t>
  </si>
  <si>
    <t>460035****2518</t>
  </si>
  <si>
    <t>460035****1121</t>
  </si>
  <si>
    <t>460035****1182</t>
  </si>
  <si>
    <t>460035****0048</t>
  </si>
  <si>
    <t>460035****1926</t>
  </si>
  <si>
    <t>460035****0020</t>
  </si>
  <si>
    <t>460035****1316</t>
  </si>
  <si>
    <t>452124****2772</t>
  </si>
  <si>
    <t>CJFY01_聘用制书记员</t>
  </si>
  <si>
    <t>460007****041X</t>
  </si>
  <si>
    <t>460031****6817</t>
  </si>
  <si>
    <t>460031****0859</t>
  </si>
  <si>
    <t>460031****4816</t>
  </si>
  <si>
    <t>460031****6010</t>
  </si>
  <si>
    <t>460031****6014</t>
  </si>
  <si>
    <t>622727****0835</t>
  </si>
  <si>
    <t>460031****0018</t>
  </si>
  <si>
    <t>460003****001X</t>
  </si>
  <si>
    <t>460031****005X</t>
  </si>
  <si>
    <t>460031****0014</t>
  </si>
  <si>
    <t>460031****6415</t>
  </si>
  <si>
    <t>460031****6836</t>
  </si>
  <si>
    <t>460031****0835</t>
  </si>
  <si>
    <t>460031****0017</t>
  </si>
  <si>
    <t>460031****001X</t>
  </si>
  <si>
    <t>460031****0015</t>
  </si>
  <si>
    <t>460003****2417</t>
  </si>
  <si>
    <t>469026****0812</t>
  </si>
  <si>
    <t>460031****5634</t>
  </si>
  <si>
    <t>460031****0033</t>
  </si>
  <si>
    <t>460007****4979</t>
  </si>
  <si>
    <t>460031****6410</t>
  </si>
  <si>
    <t>460006****4519</t>
  </si>
  <si>
    <t>460031****6412</t>
  </si>
  <si>
    <t>460031****5612</t>
  </si>
  <si>
    <t>460031****0019</t>
  </si>
  <si>
    <t>460031****0839</t>
  </si>
  <si>
    <t>460031****5618</t>
  </si>
  <si>
    <t>CMFY01_聘用制书记员</t>
  </si>
  <si>
    <t>460027****0016</t>
  </si>
  <si>
    <t>460027****3715</t>
  </si>
  <si>
    <t>469023****3792</t>
  </si>
  <si>
    <t>469023****0028</t>
  </si>
  <si>
    <t>460027****7320</t>
  </si>
  <si>
    <t>460027****003X</t>
  </si>
  <si>
    <t>460027****1324</t>
  </si>
  <si>
    <t>460027****5661</t>
  </si>
  <si>
    <t>460027****7922</t>
  </si>
  <si>
    <t>460027****2945</t>
  </si>
  <si>
    <t>460027****7026</t>
  </si>
  <si>
    <t>460027****591X</t>
  </si>
  <si>
    <t>469023****0635</t>
  </si>
  <si>
    <t>460027****851X</t>
  </si>
  <si>
    <t>460027****4426</t>
  </si>
  <si>
    <t>469023****0039</t>
  </si>
  <si>
    <t>460027****0658</t>
  </si>
  <si>
    <t>460027****8260</t>
  </si>
  <si>
    <t>460027****0409</t>
  </si>
  <si>
    <t>460027****1370</t>
  </si>
  <si>
    <t>469023****3721</t>
  </si>
  <si>
    <t>460027****2642</t>
  </si>
  <si>
    <t>469023****0645</t>
  </si>
  <si>
    <t>469023****2035</t>
  </si>
  <si>
    <t>460027****2632</t>
  </si>
  <si>
    <t>460027****041X</t>
  </si>
  <si>
    <t>460027****0048</t>
  </si>
  <si>
    <t>460027****0638</t>
  </si>
  <si>
    <t>460027****3714</t>
  </si>
  <si>
    <t>469023****040X</t>
  </si>
  <si>
    <t>460027****4417</t>
  </si>
  <si>
    <t>460027****0038</t>
  </si>
  <si>
    <t>460027****1311</t>
  </si>
  <si>
    <t>460027****0622</t>
  </si>
  <si>
    <t>460027****202X</t>
  </si>
  <si>
    <t>460027****1723</t>
  </si>
  <si>
    <t>460027****8523</t>
  </si>
  <si>
    <t>460027****3737</t>
  </si>
  <si>
    <t>460027****8513</t>
  </si>
  <si>
    <t>460027****0447</t>
  </si>
  <si>
    <t>460027****0418</t>
  </si>
  <si>
    <t>460027****2948</t>
  </si>
  <si>
    <t>460027****0643</t>
  </si>
  <si>
    <t>460027****005X</t>
  </si>
  <si>
    <t>460027****1365</t>
  </si>
  <si>
    <t>460027****5614</t>
  </si>
  <si>
    <t>460027****6614</t>
  </si>
  <si>
    <t>460027****3717</t>
  </si>
  <si>
    <t>460027****2928</t>
  </si>
  <si>
    <t>460027****0011</t>
  </si>
  <si>
    <t>460027****3764</t>
  </si>
  <si>
    <t>460027****5920</t>
  </si>
  <si>
    <t>460027****5321</t>
  </si>
  <si>
    <t>460027****232X</t>
  </si>
  <si>
    <t>460027****2020</t>
  </si>
  <si>
    <t>460027****4416</t>
  </si>
  <si>
    <t>460027****2324</t>
  </si>
  <si>
    <t>460027****2968</t>
  </si>
  <si>
    <t>460006****6212</t>
  </si>
  <si>
    <t>460027****7028</t>
  </si>
  <si>
    <t>460027****0401</t>
  </si>
  <si>
    <t>460027****133X</t>
  </si>
  <si>
    <t>460027****0615</t>
  </si>
  <si>
    <t>460027****5116</t>
  </si>
  <si>
    <t>460027****6229</t>
  </si>
  <si>
    <t>460027****4219</t>
  </si>
  <si>
    <t>460027****662X</t>
  </si>
  <si>
    <t>460027****3716</t>
  </si>
  <si>
    <t>460027****3421</t>
  </si>
  <si>
    <t>460027****7626</t>
  </si>
  <si>
    <t>460027****1011</t>
  </si>
  <si>
    <t>460027****0010</t>
  </si>
  <si>
    <t>460027****8518</t>
  </si>
  <si>
    <t>460027****8227</t>
  </si>
  <si>
    <t>460027****1022</t>
  </si>
  <si>
    <t>460027****5110</t>
  </si>
  <si>
    <t>460027****4425</t>
  </si>
  <si>
    <t>460027****5922</t>
  </si>
  <si>
    <t>460027****3759</t>
  </si>
  <si>
    <t>460027****1719</t>
  </si>
  <si>
    <t>469023****2986</t>
  </si>
  <si>
    <t>460027****1749</t>
  </si>
  <si>
    <t>460027****4118</t>
  </si>
  <si>
    <t>460027****2015</t>
  </si>
  <si>
    <t>460027****2944</t>
  </si>
  <si>
    <t>460027****6635</t>
  </si>
  <si>
    <t>460027****6643</t>
  </si>
  <si>
    <t>469023****0038</t>
  </si>
  <si>
    <t>460027****1735</t>
  </si>
  <si>
    <t>469025****4527</t>
  </si>
  <si>
    <t>469023****0077</t>
  </si>
  <si>
    <t>460027****2029</t>
  </si>
  <si>
    <t>460027****2967</t>
  </si>
  <si>
    <t>460027****5914</t>
  </si>
  <si>
    <t>460027****0020</t>
  </si>
  <si>
    <t>460027****5667</t>
  </si>
  <si>
    <t>460027****4754</t>
  </si>
  <si>
    <t>469023****0021</t>
  </si>
  <si>
    <t>469023****0016</t>
  </si>
  <si>
    <t>460027****1319</t>
  </si>
  <si>
    <t>460027****0029</t>
  </si>
  <si>
    <t>460027****5113</t>
  </si>
  <si>
    <t>460027****2941</t>
  </si>
  <si>
    <t>460027****8244</t>
  </si>
  <si>
    <t>460027****0028</t>
  </si>
  <si>
    <t>469023****0620</t>
  </si>
  <si>
    <t>460027****1726</t>
  </si>
  <si>
    <t>460027****2933</t>
  </si>
  <si>
    <t>460027****2042</t>
  </si>
  <si>
    <t>469023****2021</t>
  </si>
  <si>
    <t>460027****0019</t>
  </si>
  <si>
    <t>460027****4427</t>
  </si>
  <si>
    <t>460027****5966</t>
  </si>
  <si>
    <t>469023****0029</t>
  </si>
  <si>
    <t>460027****1048</t>
  </si>
  <si>
    <t>460027****8213</t>
  </si>
  <si>
    <t>460027****3436</t>
  </si>
  <si>
    <t>460027****5675</t>
  </si>
  <si>
    <t>460027****5925</t>
  </si>
  <si>
    <t>460027****0053</t>
  </si>
  <si>
    <t>469023****0012</t>
  </si>
  <si>
    <t>460027****0012</t>
  </si>
  <si>
    <t>460027****2626</t>
  </si>
  <si>
    <t>460027****2940</t>
  </si>
  <si>
    <t>460027****201X</t>
  </si>
  <si>
    <t>DAFY01_聘用制书记员</t>
  </si>
  <si>
    <t>460025****4211</t>
  </si>
  <si>
    <t>460001****0722</t>
  </si>
  <si>
    <t>460030****0022</t>
  </si>
  <si>
    <t>460025****2139</t>
  </si>
  <si>
    <t>460025****2127</t>
  </si>
  <si>
    <t>460102****2422</t>
  </si>
  <si>
    <t>460003****4828</t>
  </si>
  <si>
    <t>460025****0018</t>
  </si>
  <si>
    <t>460025****0619</t>
  </si>
  <si>
    <t>460102****2111</t>
  </si>
  <si>
    <t>460025****1229</t>
  </si>
  <si>
    <t>460102****1811</t>
  </si>
  <si>
    <t>460025****0035</t>
  </si>
  <si>
    <t>460025****3319</t>
  </si>
  <si>
    <t>450802****7828</t>
  </si>
  <si>
    <t>460026****0321</t>
  </si>
  <si>
    <t>460025****0046</t>
  </si>
  <si>
    <t>460025****0024</t>
  </si>
  <si>
    <t>460025****0012</t>
  </si>
  <si>
    <t>460025****0016</t>
  </si>
  <si>
    <t>460028****2820</t>
  </si>
  <si>
    <t>460027****8512</t>
  </si>
  <si>
    <t>460004****4829</t>
  </si>
  <si>
    <t>460022****4517</t>
  </si>
  <si>
    <t>460025****0025</t>
  </si>
  <si>
    <t>460102****2146</t>
  </si>
  <si>
    <t>460025****4226</t>
  </si>
  <si>
    <t>460025****0310</t>
  </si>
  <si>
    <t>460006****0228</t>
  </si>
  <si>
    <t>460025****0021</t>
  </si>
  <si>
    <t>460025****1228</t>
  </si>
  <si>
    <t>522321****4644</t>
  </si>
  <si>
    <t>460003****026X</t>
  </si>
  <si>
    <t>460025****001X</t>
  </si>
  <si>
    <t>460025****0320</t>
  </si>
  <si>
    <t>460025****1218</t>
  </si>
  <si>
    <t>460025****0014</t>
  </si>
  <si>
    <t>460003****4222</t>
  </si>
  <si>
    <t>460036****2127</t>
  </si>
  <si>
    <t>460102****0630</t>
  </si>
  <si>
    <t>370105****5945</t>
  </si>
  <si>
    <t>460003****4643</t>
  </si>
  <si>
    <t>460025****2128</t>
  </si>
  <si>
    <t>460025****2460</t>
  </si>
  <si>
    <t>460006****062X</t>
  </si>
  <si>
    <t>460026****0941</t>
  </si>
  <si>
    <t>460027****2621</t>
  </si>
  <si>
    <t>460028****6051</t>
  </si>
  <si>
    <t>460003****5622</t>
  </si>
  <si>
    <t>460025****003X</t>
  </si>
  <si>
    <t>460026****0019</t>
  </si>
  <si>
    <t>500228****287X</t>
  </si>
  <si>
    <t>460025****4225</t>
  </si>
  <si>
    <t>460025****0615</t>
  </si>
  <si>
    <t>460025****2126</t>
  </si>
  <si>
    <t>460002****0817</t>
  </si>
  <si>
    <t>460025****4816</t>
  </si>
  <si>
    <t>460022****3026</t>
  </si>
  <si>
    <t>460025****2113</t>
  </si>
  <si>
    <t>460026****1292</t>
  </si>
  <si>
    <t>460006****7548</t>
  </si>
  <si>
    <t>460006****4021</t>
  </si>
  <si>
    <t>460025****218X</t>
  </si>
  <si>
    <t>460028****0076</t>
  </si>
  <si>
    <t>460025****1515</t>
  </si>
  <si>
    <t>460026****0311</t>
  </si>
  <si>
    <t>469023****0020</t>
  </si>
  <si>
    <t>460006****2340</t>
  </si>
  <si>
    <t>460102****0928</t>
  </si>
  <si>
    <t>460007****2069</t>
  </si>
  <si>
    <t>130181****3024</t>
  </si>
  <si>
    <t>460025****2416</t>
  </si>
  <si>
    <t>460004****1228</t>
  </si>
  <si>
    <t>460036****0417</t>
  </si>
  <si>
    <t>460035****2320</t>
  </si>
  <si>
    <t>460025****3329</t>
  </si>
  <si>
    <t>460028****0013</t>
  </si>
  <si>
    <t>460025****4820</t>
  </si>
  <si>
    <t>460003****0424</t>
  </si>
  <si>
    <t>460031****1229</t>
  </si>
  <si>
    <t>469021****2711</t>
  </si>
  <si>
    <t>460006****2326</t>
  </si>
  <si>
    <t>430723****0045</t>
  </si>
  <si>
    <t>460004****0810</t>
  </si>
  <si>
    <t>460035****1124</t>
  </si>
  <si>
    <t>460026****2720</t>
  </si>
  <si>
    <t>460025****1223</t>
  </si>
  <si>
    <t>460001****0726</t>
  </si>
  <si>
    <t>460003****422X</t>
  </si>
  <si>
    <t>460006****0030</t>
  </si>
  <si>
    <t>460025****002X</t>
  </si>
  <si>
    <t>460025****4231</t>
  </si>
  <si>
    <t>460034****0028</t>
  </si>
  <si>
    <t>460025****2123</t>
  </si>
  <si>
    <t>420984****1773</t>
  </si>
  <si>
    <t>460025****0044</t>
  </si>
  <si>
    <t>460004****0023</t>
  </si>
  <si>
    <t>460033****4864</t>
  </si>
  <si>
    <t>469021****4219</t>
  </si>
  <si>
    <t>460004****5224</t>
  </si>
  <si>
    <t>469024****0421</t>
  </si>
  <si>
    <t>460033****418X</t>
  </si>
  <si>
    <t>341122****5824</t>
  </si>
  <si>
    <t>460030****0014</t>
  </si>
  <si>
    <t>460006****0427</t>
  </si>
  <si>
    <t>230521****1326</t>
  </si>
  <si>
    <t>469026****5626</t>
  </si>
  <si>
    <t>460026****094X</t>
  </si>
  <si>
    <t>460036****0421</t>
  </si>
  <si>
    <t>460003****7245</t>
  </si>
  <si>
    <t>460004****4023</t>
  </si>
  <si>
    <t>460006****0022</t>
  </si>
  <si>
    <t>460006****5227</t>
  </si>
  <si>
    <t>460025****0013</t>
  </si>
  <si>
    <t>460200****2087</t>
  </si>
  <si>
    <t>460025****0934</t>
  </si>
  <si>
    <t>460025****2422</t>
  </si>
  <si>
    <t>460025****0011</t>
  </si>
  <si>
    <t>460007****0841</t>
  </si>
  <si>
    <t>460025****0010</t>
  </si>
  <si>
    <t>460034****4121</t>
  </si>
  <si>
    <t>460026****1817</t>
  </si>
  <si>
    <t>460026****0327</t>
  </si>
  <si>
    <t>460034****0023</t>
  </si>
  <si>
    <t>460003****2687</t>
  </si>
  <si>
    <t>460004****5811</t>
  </si>
  <si>
    <t>460031****5228</t>
  </si>
  <si>
    <t>460031****6427</t>
  </si>
  <si>
    <t>460003****6638</t>
  </si>
  <si>
    <t>460025****0026</t>
  </si>
  <si>
    <t>460025****0317</t>
  </si>
  <si>
    <t>460025****4235</t>
  </si>
  <si>
    <t>460026****3640</t>
  </si>
  <si>
    <t>460026****0025</t>
  </si>
  <si>
    <t>460033****0046</t>
  </si>
  <si>
    <t>460025****0028</t>
  </si>
  <si>
    <t>460004****4425</t>
  </si>
  <si>
    <t>450921****1228</t>
  </si>
  <si>
    <t>460025****0326</t>
  </si>
  <si>
    <t>469003****0625</t>
  </si>
  <si>
    <t>460025****0042</t>
  </si>
  <si>
    <t>460004****5624</t>
  </si>
  <si>
    <t>460025****421X</t>
  </si>
  <si>
    <t>460027****0441</t>
  </si>
  <si>
    <t>411381****6727</t>
  </si>
  <si>
    <t>460104****0317</t>
  </si>
  <si>
    <t>460025****0017</t>
  </si>
  <si>
    <t>460006****7829</t>
  </si>
  <si>
    <t>460033****0016</t>
  </si>
  <si>
    <t>460025****0040</t>
  </si>
  <si>
    <t>460001****192X</t>
  </si>
  <si>
    <t>460006****4821</t>
  </si>
  <si>
    <t>460004****5667</t>
  </si>
  <si>
    <t>460036****244X</t>
  </si>
  <si>
    <t>460004****5278</t>
  </si>
  <si>
    <t>460003****3102</t>
  </si>
  <si>
    <t>460005****2129</t>
  </si>
  <si>
    <t>460036****2126</t>
  </si>
  <si>
    <t>460036****7543</t>
  </si>
  <si>
    <t>460025****2720</t>
  </si>
  <si>
    <t>460004****5215</t>
  </si>
  <si>
    <t>460107****2623</t>
  </si>
  <si>
    <t>460003****4029</t>
  </si>
  <si>
    <t>460004****0847</t>
  </si>
  <si>
    <t>460025****2429</t>
  </si>
  <si>
    <t>460025****032X</t>
  </si>
  <si>
    <t>460006****6220</t>
  </si>
  <si>
    <t>460025****0322</t>
  </si>
  <si>
    <t>460026****003X</t>
  </si>
  <si>
    <t>460026****0012</t>
  </si>
  <si>
    <t>460001****1321</t>
  </si>
  <si>
    <t>460027****2333</t>
  </si>
  <si>
    <t>460025****0019</t>
  </si>
  <si>
    <t>460025****0328</t>
  </si>
  <si>
    <t>460007****0427</t>
  </si>
  <si>
    <t>460025****1527</t>
  </si>
  <si>
    <t>460025****2121</t>
  </si>
  <si>
    <t>460107****3026</t>
  </si>
  <si>
    <t>460026****0346</t>
  </si>
  <si>
    <t>460025****2719</t>
  </si>
  <si>
    <t>460033****508X</t>
  </si>
  <si>
    <t>460006****0426</t>
  </si>
  <si>
    <t>460006****0411</t>
  </si>
  <si>
    <t>530302****6331</t>
  </si>
  <si>
    <t>460003****3453</t>
  </si>
  <si>
    <t>460025****2437</t>
  </si>
  <si>
    <t>460003****3223</t>
  </si>
  <si>
    <t>460007****0064</t>
  </si>
  <si>
    <t>430524****8160</t>
  </si>
  <si>
    <t>460025****182X</t>
  </si>
  <si>
    <t>460003****2626</t>
  </si>
  <si>
    <t>460036****0463</t>
  </si>
  <si>
    <t>460003****2645</t>
  </si>
  <si>
    <t>460026****0017</t>
  </si>
  <si>
    <t>460006****2729</t>
  </si>
  <si>
    <t>469007****0821</t>
  </si>
  <si>
    <t>460007****5369</t>
  </si>
  <si>
    <t>460025****3912</t>
  </si>
  <si>
    <t>469021****1220</t>
  </si>
  <si>
    <t>460025****0634</t>
  </si>
  <si>
    <t>469021****3325</t>
  </si>
  <si>
    <t>460002****0828</t>
  </si>
  <si>
    <t>460025****0923</t>
  </si>
  <si>
    <t>460025****1240</t>
  </si>
  <si>
    <t>460036****0011</t>
  </si>
  <si>
    <t>460028****4428</t>
  </si>
  <si>
    <t>460005****1029</t>
  </si>
  <si>
    <t>460003****3282</t>
  </si>
  <si>
    <t>469026****5220</t>
  </si>
  <si>
    <t>DFFY01_聘用制书记员1</t>
  </si>
  <si>
    <t>410526****5316</t>
  </si>
  <si>
    <t>460007****0417</t>
  </si>
  <si>
    <t>460007****0013</t>
  </si>
  <si>
    <t>460007****4673</t>
  </si>
  <si>
    <t>460300****0636</t>
  </si>
  <si>
    <t>460032****4377</t>
  </si>
  <si>
    <t>460007****0015</t>
  </si>
  <si>
    <t>460032****761X</t>
  </si>
  <si>
    <t>460031****6416</t>
  </si>
  <si>
    <t>DFFY02_聘用制书记员2</t>
  </si>
  <si>
    <t>460031****5266</t>
  </si>
  <si>
    <t>460007****7229</t>
  </si>
  <si>
    <t>469007****4969</t>
  </si>
  <si>
    <t>460007****0041</t>
  </si>
  <si>
    <t>460007****7622</t>
  </si>
  <si>
    <t>460007****6846</t>
  </si>
  <si>
    <t>460003****7641</t>
  </si>
  <si>
    <t>460007****0425</t>
  </si>
  <si>
    <t>460007****7227</t>
  </si>
  <si>
    <t>460033****3327</t>
  </si>
  <si>
    <t>460032****0820</t>
  </si>
  <si>
    <t>469007****8529</t>
  </si>
  <si>
    <t>460032****9026</t>
  </si>
  <si>
    <t>460036****0024</t>
  </si>
  <si>
    <t>469007****806X</t>
  </si>
  <si>
    <t>460007****4968</t>
  </si>
  <si>
    <t>460007****0445</t>
  </si>
  <si>
    <t>460007****0825</t>
  </si>
  <si>
    <t>460007****7646</t>
  </si>
  <si>
    <t>460007****3620</t>
  </si>
  <si>
    <t>460007****4662</t>
  </si>
  <si>
    <t>460032****9021</t>
  </si>
  <si>
    <t>460007****6824</t>
  </si>
  <si>
    <t>DFFY03_聘用制书记员3</t>
  </si>
  <si>
    <t>460007****5376</t>
  </si>
  <si>
    <t>460007****0813</t>
  </si>
  <si>
    <t>460007****4996</t>
  </si>
  <si>
    <t>460007****203X</t>
  </si>
  <si>
    <t>460031****3618</t>
  </si>
  <si>
    <t>460003****2211</t>
  </si>
  <si>
    <t>460007****0039</t>
  </si>
  <si>
    <t>460007****5791</t>
  </si>
  <si>
    <t>460007****0011</t>
  </si>
  <si>
    <t>460007****5377</t>
  </si>
  <si>
    <t>460007****081X</t>
  </si>
  <si>
    <t>230108****1216</t>
  </si>
  <si>
    <t>460007****4671</t>
  </si>
  <si>
    <t>460007****0018</t>
  </si>
  <si>
    <t>460007****4972</t>
  </si>
  <si>
    <t>469007****5817</t>
  </si>
  <si>
    <t>460034****1533</t>
  </si>
  <si>
    <t>460028****0033</t>
  </si>
  <si>
    <t>460007****0413</t>
  </si>
  <si>
    <t>460007****5779</t>
  </si>
  <si>
    <t>460007****0036</t>
  </si>
  <si>
    <t>460007****4978</t>
  </si>
  <si>
    <t>460007****6814</t>
  </si>
  <si>
    <t>460007****0419</t>
  </si>
  <si>
    <t>460007****0873</t>
  </si>
  <si>
    <t>460007****3376</t>
  </si>
  <si>
    <t>460007****0814</t>
  </si>
  <si>
    <t>460007****411X</t>
  </si>
  <si>
    <t>460007****0019</t>
  </si>
  <si>
    <t>460007****8018</t>
  </si>
  <si>
    <t>460007****7212</t>
  </si>
  <si>
    <t>460007****5817</t>
  </si>
  <si>
    <t>460007****5818</t>
  </si>
  <si>
    <t>460200****0010</t>
  </si>
  <si>
    <t>460007****0017</t>
  </si>
  <si>
    <t>460007****7618</t>
  </si>
  <si>
    <t>460032****0811</t>
  </si>
  <si>
    <t>460003****0039</t>
  </si>
  <si>
    <t>469007****4998</t>
  </si>
  <si>
    <t>460007****5772</t>
  </si>
  <si>
    <t>460033****2678</t>
  </si>
  <si>
    <t>460007****0010</t>
  </si>
  <si>
    <t>460007****4998</t>
  </si>
  <si>
    <t>460007****5012</t>
  </si>
  <si>
    <t>460007****5855</t>
  </si>
  <si>
    <t>460007****0812</t>
  </si>
  <si>
    <t>460007****361X</t>
  </si>
  <si>
    <t>460007****0819</t>
  </si>
  <si>
    <t>460032****7617</t>
  </si>
  <si>
    <t>460032****6255</t>
  </si>
  <si>
    <t>460007****0410</t>
  </si>
  <si>
    <t>460032****0813</t>
  </si>
  <si>
    <t>460007****5011</t>
  </si>
  <si>
    <t>460007****5374</t>
  </si>
  <si>
    <t>460007****0053</t>
  </si>
  <si>
    <t>460007****229X</t>
  </si>
  <si>
    <t>460007****5417</t>
  </si>
  <si>
    <t>460007****0030</t>
  </si>
  <si>
    <t>460007****503X</t>
  </si>
  <si>
    <t>460036****1535</t>
  </si>
  <si>
    <t>460007****0438</t>
  </si>
  <si>
    <t>460007****2074</t>
  </si>
  <si>
    <t>460007****0057</t>
  </si>
  <si>
    <t>460007****4999</t>
  </si>
  <si>
    <t>460007****3395</t>
  </si>
  <si>
    <t>DFFY04_聘用制书记员4</t>
  </si>
  <si>
    <t>460007****0023</t>
  </si>
  <si>
    <t>460007****0422</t>
  </si>
  <si>
    <t>460007****7222</t>
  </si>
  <si>
    <t>460007****6826</t>
  </si>
  <si>
    <t>460027****8508</t>
  </si>
  <si>
    <t>460032****7669</t>
  </si>
  <si>
    <t>460007****5006</t>
  </si>
  <si>
    <t>460026****4862</t>
  </si>
  <si>
    <t>460003****5880</t>
  </si>
  <si>
    <t>460007****4705</t>
  </si>
  <si>
    <t>460007****0446</t>
  </si>
  <si>
    <t>460007****0021</t>
  </si>
  <si>
    <t>460007****8765</t>
  </si>
  <si>
    <t>460031****0044</t>
  </si>
  <si>
    <t>460007****0020</t>
  </si>
  <si>
    <t>460007****0827</t>
  </si>
  <si>
    <t>460007****0089</t>
  </si>
  <si>
    <t>460007****4366</t>
  </si>
  <si>
    <t>460007****5846</t>
  </si>
  <si>
    <t>430181****8468</t>
  </si>
  <si>
    <t>469007****6820</t>
  </si>
  <si>
    <t>460031****0029</t>
  </si>
  <si>
    <t>460007****5802</t>
  </si>
  <si>
    <t>460007****0022</t>
  </si>
  <si>
    <t>460007****202X</t>
  </si>
  <si>
    <t>460007****0420</t>
  </si>
  <si>
    <t>460028****0041</t>
  </si>
  <si>
    <t>460104****0923</t>
  </si>
  <si>
    <t>460007****6561</t>
  </si>
  <si>
    <t>460007****044X</t>
  </si>
  <si>
    <t>460007****4967</t>
  </si>
  <si>
    <t>460007****5025</t>
  </si>
  <si>
    <t>460007****4982</t>
  </si>
  <si>
    <t>460007****7246</t>
  </si>
  <si>
    <t>460007****8026</t>
  </si>
  <si>
    <t>460007****002X</t>
  </si>
  <si>
    <t>460007****436X</t>
  </si>
  <si>
    <t>460007****0026</t>
  </si>
  <si>
    <t>460007****7628</t>
  </si>
  <si>
    <t>460007****7261</t>
  </si>
  <si>
    <t>460032****4364</t>
  </si>
  <si>
    <t>460007****8029</t>
  </si>
  <si>
    <t>460007****0428</t>
  </si>
  <si>
    <t>460034****5520</t>
  </si>
  <si>
    <t>460007****8025</t>
  </si>
  <si>
    <t>460007****3364</t>
  </si>
  <si>
    <t>460007****4668</t>
  </si>
  <si>
    <t>460007****0024</t>
  </si>
  <si>
    <t>460007****576X</t>
  </si>
  <si>
    <t>460007****2025</t>
  </si>
  <si>
    <t>460032****7681</t>
  </si>
  <si>
    <t>460007****6866</t>
  </si>
  <si>
    <t>469007****4960</t>
  </si>
  <si>
    <t>460007****4969</t>
  </si>
  <si>
    <t>460007****7641</t>
  </si>
  <si>
    <t>460007****2024</t>
  </si>
  <si>
    <t>460007****6209</t>
  </si>
  <si>
    <t>460031****1228</t>
  </si>
  <si>
    <t>469003****8924</t>
  </si>
  <si>
    <t>469007****0027</t>
  </si>
  <si>
    <t>460007****4966</t>
  </si>
  <si>
    <t>460007****4964</t>
  </si>
  <si>
    <t>460007****4661</t>
  </si>
  <si>
    <t>460007****4981</t>
  </si>
  <si>
    <t>460007****7225</t>
  </si>
  <si>
    <t>460007****0844</t>
  </si>
  <si>
    <t>460007****0025</t>
  </si>
  <si>
    <t>469007****7265</t>
  </si>
  <si>
    <t>460007****7663</t>
  </si>
  <si>
    <t>460007****5008</t>
  </si>
  <si>
    <t>460028****5286</t>
  </si>
  <si>
    <t>460007****5365</t>
  </si>
  <si>
    <t>460007****6567</t>
  </si>
  <si>
    <t>460033****7522</t>
  </si>
  <si>
    <t>460007****498X</t>
  </si>
  <si>
    <t>460007****0426</t>
  </si>
  <si>
    <t>460007****0822</t>
  </si>
  <si>
    <t>460007****0028</t>
  </si>
  <si>
    <t>460007****004X</t>
  </si>
  <si>
    <t>460007****656X</t>
  </si>
  <si>
    <t>460007****4684</t>
  </si>
  <si>
    <t>460032****0822</t>
  </si>
  <si>
    <t>DZFY01_聘用制书记员</t>
  </si>
  <si>
    <t>469003****8911</t>
  </si>
  <si>
    <t>460003****2832</t>
  </si>
  <si>
    <t>460003****4210</t>
  </si>
  <si>
    <t>460003****0014</t>
  </si>
  <si>
    <t>460003****2819</t>
  </si>
  <si>
    <t>460003****0817</t>
  </si>
  <si>
    <t>460003****0212</t>
  </si>
  <si>
    <t>469003****7019</t>
  </si>
  <si>
    <t>460003****2830</t>
  </si>
  <si>
    <t>460003****563X</t>
  </si>
  <si>
    <t>460003****6818</t>
  </si>
  <si>
    <t>460003****6614</t>
  </si>
  <si>
    <t>460003****3014</t>
  </si>
  <si>
    <t>HKFY01_聘用制书记员1</t>
  </si>
  <si>
    <t>460102****213X</t>
  </si>
  <si>
    <t>460028****0031</t>
  </si>
  <si>
    <t>460031****4018</t>
  </si>
  <si>
    <t>460026****0018</t>
  </si>
  <si>
    <t>460028****2810</t>
  </si>
  <si>
    <t>460031****0411</t>
  </si>
  <si>
    <t>460102****2112</t>
  </si>
  <si>
    <t>460200****5511</t>
  </si>
  <si>
    <t>460001****1010</t>
  </si>
  <si>
    <t>460102****2716</t>
  </si>
  <si>
    <t>460004****5817</t>
  </si>
  <si>
    <t>460030****0613</t>
  </si>
  <si>
    <t>460007****0411</t>
  </si>
  <si>
    <t>460030****001X</t>
  </si>
  <si>
    <t>460028****0058</t>
  </si>
  <si>
    <t>460102****0314</t>
  </si>
  <si>
    <t>460006****0018</t>
  </si>
  <si>
    <t>460026****4217</t>
  </si>
  <si>
    <t>460006****4816</t>
  </si>
  <si>
    <t>460004****5219</t>
  </si>
  <si>
    <t>460027****0018</t>
  </si>
  <si>
    <t>460036****003X</t>
  </si>
  <si>
    <t>460102****1254</t>
  </si>
  <si>
    <t>460027****261X</t>
  </si>
  <si>
    <t>460006****0636</t>
  </si>
  <si>
    <t>430221****0816</t>
  </si>
  <si>
    <t>460004****121X</t>
  </si>
  <si>
    <t>460027****7010</t>
  </si>
  <si>
    <t>460028****721X</t>
  </si>
  <si>
    <t>460003****6637</t>
  </si>
  <si>
    <t>HKFY02_聘用制书记员2</t>
  </si>
  <si>
    <t>460102****182X</t>
  </si>
  <si>
    <t>450222****0324</t>
  </si>
  <si>
    <t>513826****4626</t>
  </si>
  <si>
    <t>460007****0429</t>
  </si>
  <si>
    <t>220722****6824</t>
  </si>
  <si>
    <t>460002****3227</t>
  </si>
  <si>
    <t>460002****6422</t>
  </si>
  <si>
    <t>460104****0325</t>
  </si>
  <si>
    <t>460004****3228</t>
  </si>
  <si>
    <t>460036****6528</t>
  </si>
  <si>
    <t>411381****3062</t>
  </si>
  <si>
    <t>460033****7163</t>
  </si>
  <si>
    <t>469022****2429</t>
  </si>
  <si>
    <t>460004****0420</t>
  </si>
  <si>
    <t>360923****3127</t>
  </si>
  <si>
    <t>460027****8221</t>
  </si>
  <si>
    <t>460103****2427</t>
  </si>
  <si>
    <t>460001****1024</t>
  </si>
  <si>
    <t>460033****7489</t>
  </si>
  <si>
    <t>440902****5228</t>
  </si>
  <si>
    <t>460006****7521</t>
  </si>
  <si>
    <t>460028****1224</t>
  </si>
  <si>
    <t>469027****5989</t>
  </si>
  <si>
    <t>460107****2624</t>
  </si>
  <si>
    <t>460200****1402</t>
  </si>
  <si>
    <t>410825****2026</t>
  </si>
  <si>
    <t>460034****0040</t>
  </si>
  <si>
    <t>460004****3463</t>
  </si>
  <si>
    <t>460031****3246</t>
  </si>
  <si>
    <t>460033****3326</t>
  </si>
  <si>
    <t>460002****6027</t>
  </si>
  <si>
    <t>460108****2323</t>
  </si>
  <si>
    <t>460102****1828</t>
  </si>
  <si>
    <t>410306****0520</t>
  </si>
  <si>
    <t>469003****0322</t>
  </si>
  <si>
    <t>441521****362X</t>
  </si>
  <si>
    <t>460034****3927</t>
  </si>
  <si>
    <t>460004****0022</t>
  </si>
  <si>
    <t>460006****0429</t>
  </si>
  <si>
    <t>469003****672X</t>
  </si>
  <si>
    <t>460006****0624</t>
  </si>
  <si>
    <t>460004****3420</t>
  </si>
  <si>
    <t>530381****1549</t>
  </si>
  <si>
    <t>460028****0021</t>
  </si>
  <si>
    <t>460028****0426</t>
  </si>
  <si>
    <t>513433****6827</t>
  </si>
  <si>
    <t>460002****4925</t>
  </si>
  <si>
    <t>460003****5225</t>
  </si>
  <si>
    <t>460028****6045</t>
  </si>
  <si>
    <t>HNDYFY01_聘用制书记员1</t>
  </si>
  <si>
    <t>632321****0039</t>
  </si>
  <si>
    <t>460003****2012</t>
  </si>
  <si>
    <t>460026****2113</t>
  </si>
  <si>
    <t>460025****0315</t>
  </si>
  <si>
    <t>460006****2331</t>
  </si>
  <si>
    <t>460103****1810</t>
  </si>
  <si>
    <t>340881****5139</t>
  </si>
  <si>
    <t>460034****2119</t>
  </si>
  <si>
    <t>460027****1072</t>
  </si>
  <si>
    <t>370306****0015</t>
  </si>
  <si>
    <t>232326****0518</t>
  </si>
  <si>
    <t>410823****0115</t>
  </si>
  <si>
    <t>460200****0519</t>
  </si>
  <si>
    <t>460007****6878</t>
  </si>
  <si>
    <t>460102****0017</t>
  </si>
  <si>
    <t>460036****0030</t>
  </si>
  <si>
    <t>HNDYFY02_聘用制书记员2</t>
  </si>
  <si>
    <t>460004****3422</t>
  </si>
  <si>
    <t>469003****6428</t>
  </si>
  <si>
    <t>460102****1825</t>
  </si>
  <si>
    <t>460102****0623</t>
  </si>
  <si>
    <t>460102****1525</t>
  </si>
  <si>
    <t>152631****0921</t>
  </si>
  <si>
    <t>460004****462X</t>
  </si>
  <si>
    <t>460103****1844</t>
  </si>
  <si>
    <t>460102****0937</t>
  </si>
  <si>
    <t>410901****0520</t>
  </si>
  <si>
    <t>431003****6024</t>
  </si>
  <si>
    <t>330683****1228</t>
  </si>
  <si>
    <t>460031****0027</t>
  </si>
  <si>
    <t>460003****4663</t>
  </si>
  <si>
    <t>460103****0022</t>
  </si>
  <si>
    <t>460004****0027</t>
  </si>
  <si>
    <t>460102****0621</t>
  </si>
  <si>
    <t>460004****1449</t>
  </si>
  <si>
    <t>460006****752X</t>
  </si>
  <si>
    <t>460004****4444</t>
  </si>
  <si>
    <t>460026****3026</t>
  </si>
  <si>
    <t>450924****4725</t>
  </si>
  <si>
    <t>350403****7029</t>
  </si>
  <si>
    <t>460027****4122</t>
  </si>
  <si>
    <t>410926****0023</t>
  </si>
  <si>
    <t>460027****5129</t>
  </si>
  <si>
    <t>460300****0618</t>
  </si>
  <si>
    <t>460031****0840</t>
  </si>
  <si>
    <t>460002****521X</t>
  </si>
  <si>
    <t>652823****2226</t>
  </si>
  <si>
    <t>140603****0515</t>
  </si>
  <si>
    <t>460102****1218</t>
  </si>
  <si>
    <t>460104****1828</t>
  </si>
  <si>
    <t>460006****623X</t>
  </si>
  <si>
    <t>460022****4528</t>
  </si>
  <si>
    <t>511028****7546</t>
  </si>
  <si>
    <t>460003****0021</t>
  </si>
  <si>
    <t>460004****5226</t>
  </si>
  <si>
    <t>460027****2323</t>
  </si>
  <si>
    <t>222426****4727</t>
  </si>
  <si>
    <t>460022****1929</t>
  </si>
  <si>
    <t>460034****0921</t>
  </si>
  <si>
    <t>230403****0223</t>
  </si>
  <si>
    <t>460027****062X</t>
  </si>
  <si>
    <t>460004****5422</t>
  </si>
  <si>
    <t>460007****7263</t>
  </si>
  <si>
    <t>230722****0011</t>
  </si>
  <si>
    <t>460005****0020</t>
  </si>
  <si>
    <t>460030****0310</t>
  </si>
  <si>
    <t>460300****0029</t>
  </si>
  <si>
    <t>460022****6223</t>
  </si>
  <si>
    <t>460103****1848</t>
  </si>
  <si>
    <t>460034****6117</t>
  </si>
  <si>
    <t>460004****0033</t>
  </si>
  <si>
    <t>460200****0030</t>
  </si>
  <si>
    <t>460004****127X</t>
  </si>
  <si>
    <t>460004****0228</t>
  </si>
  <si>
    <t>460004****0039</t>
  </si>
  <si>
    <t>460004****0647</t>
  </si>
  <si>
    <t>460006****2917</t>
  </si>
  <si>
    <t>460102****1810</t>
  </si>
  <si>
    <t>460004****2042</t>
  </si>
  <si>
    <t>469003****1910</t>
  </si>
  <si>
    <t>460025****0929</t>
  </si>
  <si>
    <t>460102****2720</t>
  </si>
  <si>
    <t>612425****4704</t>
  </si>
  <si>
    <t>460004****0424</t>
  </si>
  <si>
    <t>460006****0023</t>
  </si>
  <si>
    <t>460103****1829</t>
  </si>
  <si>
    <t>460025****0640</t>
  </si>
  <si>
    <t>460028****0043</t>
  </si>
  <si>
    <t>440882****5760</t>
  </si>
  <si>
    <t>460031****0045</t>
  </si>
  <si>
    <t>460102****0619</t>
  </si>
  <si>
    <t>350181****1763</t>
  </si>
  <si>
    <t>460006****0941</t>
  </si>
  <si>
    <t>460004****3425</t>
  </si>
  <si>
    <t>372328****1524</t>
  </si>
  <si>
    <t>460028****2027</t>
  </si>
  <si>
    <t>460103****0328</t>
  </si>
  <si>
    <t>460104****1221</t>
  </si>
  <si>
    <t>460028****4420</t>
  </si>
  <si>
    <t>520103****4825</t>
  </si>
  <si>
    <t>460103****1818</t>
  </si>
  <si>
    <t>460006****0024</t>
  </si>
  <si>
    <t>460006****4811</t>
  </si>
  <si>
    <t>460102****0627</t>
  </si>
  <si>
    <t>460028****002X</t>
  </si>
  <si>
    <t>330302****4014</t>
  </si>
  <si>
    <t>460004****4013</t>
  </si>
  <si>
    <t>460027****3427</t>
  </si>
  <si>
    <t>460004****2025</t>
  </si>
  <si>
    <t>460102****0647</t>
  </si>
  <si>
    <t>460003****2628</t>
  </si>
  <si>
    <t>350626****0525</t>
  </si>
  <si>
    <t>460102****0914</t>
  </si>
  <si>
    <t>460004****1227</t>
  </si>
  <si>
    <t>460102****2423</t>
  </si>
  <si>
    <t>460028****0845</t>
  </si>
  <si>
    <t>460103****0024</t>
  </si>
  <si>
    <t>460102****2124</t>
  </si>
  <si>
    <t>460102****3021</t>
  </si>
  <si>
    <t>460002****1520</t>
  </si>
  <si>
    <t>460031****5265</t>
  </si>
  <si>
    <t>460004****4021</t>
  </si>
  <si>
    <t>460102****1220</t>
  </si>
  <si>
    <t>460004****0883</t>
  </si>
  <si>
    <t>460103****0624</t>
  </si>
  <si>
    <t>460004****0811</t>
  </si>
  <si>
    <t>460006****4468</t>
  </si>
  <si>
    <t>410102****0065</t>
  </si>
  <si>
    <t>460004****362X</t>
  </si>
  <si>
    <t>460028****0024</t>
  </si>
  <si>
    <t>460004****642X</t>
  </si>
  <si>
    <t>460006****1643</t>
  </si>
  <si>
    <t>460300****0043</t>
  </si>
  <si>
    <t>460007****8044</t>
  </si>
  <si>
    <t>460004****4025</t>
  </si>
  <si>
    <t>460026****2122</t>
  </si>
  <si>
    <t>460028****2825</t>
  </si>
  <si>
    <t>460004****2229</t>
  </si>
  <si>
    <t>460102****3329</t>
  </si>
  <si>
    <t>410602****2527</t>
  </si>
  <si>
    <t>460028****3629</t>
  </si>
  <si>
    <t>460300****0021</t>
  </si>
  <si>
    <t>460103****1222</t>
  </si>
  <si>
    <t>460028****0026</t>
  </si>
  <si>
    <t>460103****0020</t>
  </si>
  <si>
    <t>460200****3816</t>
  </si>
  <si>
    <t>460102****301X</t>
  </si>
  <si>
    <t>421224****5511</t>
  </si>
  <si>
    <t>460007****5001</t>
  </si>
  <si>
    <t>460004****0024</t>
  </si>
  <si>
    <t>460031****0846</t>
  </si>
  <si>
    <t>460003****4045</t>
  </si>
  <si>
    <t>469023****0627</t>
  </si>
  <si>
    <t>460027****4442</t>
  </si>
  <si>
    <t>460102****272X</t>
  </si>
  <si>
    <t>410183****2025</t>
  </si>
  <si>
    <t>460103****0619</t>
  </si>
  <si>
    <t>370983****1835</t>
  </si>
  <si>
    <t>460026****0627</t>
  </si>
  <si>
    <t>460005****3925</t>
  </si>
  <si>
    <t>460004****0069</t>
  </si>
  <si>
    <t>460103****002X</t>
  </si>
  <si>
    <t>460007****0043</t>
  </si>
  <si>
    <t>460102****0629</t>
  </si>
  <si>
    <t>460102****2718</t>
  </si>
  <si>
    <t>460006****2746</t>
  </si>
  <si>
    <t>460102****0049</t>
  </si>
  <si>
    <t>460005****4548</t>
  </si>
  <si>
    <t>460028****724X</t>
  </si>
  <si>
    <t>460102****1823</t>
  </si>
  <si>
    <t>410402****5527</t>
  </si>
  <si>
    <t>460103****1213</t>
  </si>
  <si>
    <t>460034****1542</t>
  </si>
  <si>
    <t>341223****4568</t>
  </si>
  <si>
    <t>460004****3486</t>
  </si>
  <si>
    <t>460026****2727</t>
  </si>
  <si>
    <t>460035****1117</t>
  </si>
  <si>
    <t>620102****2427</t>
  </si>
  <si>
    <t>460103****1524</t>
  </si>
  <si>
    <t>460036****4841</t>
  </si>
  <si>
    <t>371322****0723</t>
  </si>
  <si>
    <t>460200****2923</t>
  </si>
  <si>
    <t>460028****0049</t>
  </si>
  <si>
    <t>460004****0029</t>
  </si>
  <si>
    <t>HNFY01_聘用制书记员1</t>
  </si>
  <si>
    <t>460022****0541</t>
  </si>
  <si>
    <t>460007****0038</t>
  </si>
  <si>
    <t>460028****0029</t>
  </si>
  <si>
    <t>460026****0021</t>
  </si>
  <si>
    <t>460102****0924</t>
  </si>
  <si>
    <t>460102****0921</t>
  </si>
  <si>
    <t>421023****4122</t>
  </si>
  <si>
    <t>460022****5620</t>
  </si>
  <si>
    <t>452501****4123</t>
  </si>
  <si>
    <t>350583****4961</t>
  </si>
  <si>
    <t>460102****124X</t>
  </si>
  <si>
    <t>460007****0432</t>
  </si>
  <si>
    <t>460103****1817</t>
  </si>
  <si>
    <t>460003****4024</t>
  </si>
  <si>
    <t>460028****762X</t>
  </si>
  <si>
    <t>460003****0048</t>
  </si>
  <si>
    <t>460003****0224</t>
  </si>
  <si>
    <t>460005****484X</t>
  </si>
  <si>
    <t>460103****1512</t>
  </si>
  <si>
    <t>460200****512X</t>
  </si>
  <si>
    <t>460027****0403</t>
  </si>
  <si>
    <t>469003****0925</t>
  </si>
  <si>
    <t>460003****0020</t>
  </si>
  <si>
    <t>460028****4421</t>
  </si>
  <si>
    <t>460004****3641</t>
  </si>
  <si>
    <t>460006****0628</t>
  </si>
  <si>
    <t>460028****122X</t>
  </si>
  <si>
    <t>460004****0082</t>
  </si>
  <si>
    <t>460004****3613</t>
  </si>
  <si>
    <t>460027****0040</t>
  </si>
  <si>
    <t>460102****1229</t>
  </si>
  <si>
    <t>460027****0644</t>
  </si>
  <si>
    <t>460027****1722</t>
  </si>
  <si>
    <t>460029****6829</t>
  </si>
  <si>
    <t>460002****4645</t>
  </si>
  <si>
    <t>460028****5646</t>
  </si>
  <si>
    <t>460028****0104</t>
  </si>
  <si>
    <t>460030****542X</t>
  </si>
  <si>
    <t>460102****0626</t>
  </si>
  <si>
    <t>460006****4041</t>
  </si>
  <si>
    <t>452128****1023</t>
  </si>
  <si>
    <t>460031****0028</t>
  </si>
  <si>
    <t>460003****4212</t>
  </si>
  <si>
    <t>460004****0229</t>
  </si>
  <si>
    <t>460032****7661</t>
  </si>
  <si>
    <t>460102****2766</t>
  </si>
  <si>
    <t>460103****031X</t>
  </si>
  <si>
    <t>460003****2617</t>
  </si>
  <si>
    <t>460004****6423</t>
  </si>
  <si>
    <t>460001****0022</t>
  </si>
  <si>
    <t>460025****1226</t>
  </si>
  <si>
    <t>460004****1628</t>
  </si>
  <si>
    <t>460007****2228</t>
  </si>
  <si>
    <t>460102****2128</t>
  </si>
  <si>
    <t>460103****1528</t>
  </si>
  <si>
    <t>460027****4723</t>
  </si>
  <si>
    <t>460102****0026</t>
  </si>
  <si>
    <t>460004****4017</t>
  </si>
  <si>
    <t>460003****1425</t>
  </si>
  <si>
    <t>460103****1546</t>
  </si>
  <si>
    <t>460004****0244</t>
  </si>
  <si>
    <t>460025****4228</t>
  </si>
  <si>
    <t>220721****0022</t>
  </si>
  <si>
    <t>152321****2411</t>
  </si>
  <si>
    <t>440513****294X</t>
  </si>
  <si>
    <t>460003****4625</t>
  </si>
  <si>
    <t>460001****0724</t>
  </si>
  <si>
    <t>460025****0020</t>
  </si>
  <si>
    <t>452122****0621</t>
  </si>
  <si>
    <t>460033****3284</t>
  </si>
  <si>
    <t>211223****0667</t>
  </si>
  <si>
    <t>460003****0022</t>
  </si>
  <si>
    <t>460300****0623</t>
  </si>
  <si>
    <t>433101****0521</t>
  </si>
  <si>
    <t>460004****0444</t>
  </si>
  <si>
    <t>460031****5623</t>
  </si>
  <si>
    <t>460102****2149</t>
  </si>
  <si>
    <t>460005****0320</t>
  </si>
  <si>
    <t>460006****7528</t>
  </si>
  <si>
    <t>460104****0622</t>
  </si>
  <si>
    <t>469024****0029</t>
  </si>
  <si>
    <t>460028****3223</t>
  </si>
  <si>
    <t>460003****4641</t>
  </si>
  <si>
    <t>460027****2920</t>
  </si>
  <si>
    <t>460030****6920</t>
  </si>
  <si>
    <t>460007****6833</t>
  </si>
  <si>
    <t>460004****0220</t>
  </si>
  <si>
    <t>460026****0965</t>
  </si>
  <si>
    <t>460003****4442</t>
  </si>
  <si>
    <t>460004****0028</t>
  </si>
  <si>
    <t>652824****0021</t>
  </si>
  <si>
    <t>460030****3646</t>
  </si>
  <si>
    <t>420526****0047</t>
  </si>
  <si>
    <t>460003****0226</t>
  </si>
  <si>
    <t>460103****0029</t>
  </si>
  <si>
    <t>460006****6821</t>
  </si>
  <si>
    <t>460025****2718</t>
  </si>
  <si>
    <t>460031****5246</t>
  </si>
  <si>
    <t>460036****412X</t>
  </si>
  <si>
    <t>460102****1528</t>
  </si>
  <si>
    <t>341622****3542</t>
  </si>
  <si>
    <t>460003****682X</t>
  </si>
  <si>
    <t>460027****8546</t>
  </si>
  <si>
    <t>460103****1820</t>
  </si>
  <si>
    <t>460006****0026</t>
  </si>
  <si>
    <t>440923****2168</t>
  </si>
  <si>
    <t>460003****7221</t>
  </si>
  <si>
    <t>460026****0029</t>
  </si>
  <si>
    <t>460003****0244</t>
  </si>
  <si>
    <t>460006****1624</t>
  </si>
  <si>
    <t>460103****094X</t>
  </si>
  <si>
    <t>460006****8129</t>
  </si>
  <si>
    <t>460003****4022</t>
  </si>
  <si>
    <t>460003****0428</t>
  </si>
  <si>
    <t>460104****1825</t>
  </si>
  <si>
    <t>445221****5948</t>
  </si>
  <si>
    <t>460004****5247</t>
  </si>
  <si>
    <t>460003****4068</t>
  </si>
  <si>
    <t>460004****0015</t>
  </si>
  <si>
    <t>460036****0065</t>
  </si>
  <si>
    <t>460028****6828</t>
  </si>
  <si>
    <t>460035****0035</t>
  </si>
  <si>
    <t>230207****0031</t>
  </si>
  <si>
    <t>630104****2547</t>
  </si>
  <si>
    <t>460004****4823</t>
  </si>
  <si>
    <t>460021****4624</t>
  </si>
  <si>
    <t>460103****0326</t>
  </si>
  <si>
    <t>HNFY02_聘用制书记员2</t>
  </si>
  <si>
    <t>152127****9029</t>
  </si>
  <si>
    <t>230523****0441</t>
  </si>
  <si>
    <t>460027****0620</t>
  </si>
  <si>
    <t>460103****0048</t>
  </si>
  <si>
    <t>469024****162X</t>
  </si>
  <si>
    <t>620521****0426</t>
  </si>
  <si>
    <t>320525****682X</t>
  </si>
  <si>
    <t>460102****0944</t>
  </si>
  <si>
    <t>460102****0027</t>
  </si>
  <si>
    <t>460102****2425</t>
  </si>
  <si>
    <t>460200****2304</t>
  </si>
  <si>
    <t>422129****0382</t>
  </si>
  <si>
    <t>460025****0045</t>
  </si>
  <si>
    <t>460004****3063</t>
  </si>
  <si>
    <t>460003****0625</t>
  </si>
  <si>
    <t>460006****4020</t>
  </si>
  <si>
    <t>460028****2845</t>
  </si>
  <si>
    <t>460300****0629</t>
  </si>
  <si>
    <t>460022****6027</t>
  </si>
  <si>
    <t>460007****0027</t>
  </si>
  <si>
    <t>LDFY01_聘用制书记员1</t>
  </si>
  <si>
    <t>460033****3578</t>
  </si>
  <si>
    <t>460034****2437</t>
  </si>
  <si>
    <t>460033****0036</t>
  </si>
  <si>
    <t>460033****3878</t>
  </si>
  <si>
    <t>460006****2332</t>
  </si>
  <si>
    <t>460033****3232</t>
  </si>
  <si>
    <t>460028****2419</t>
  </si>
  <si>
    <t>460033****3890</t>
  </si>
  <si>
    <t>460033****4839</t>
  </si>
  <si>
    <t>460033****0010</t>
  </si>
  <si>
    <t>460034****471X</t>
  </si>
  <si>
    <t>460036****0014</t>
  </si>
  <si>
    <t>460033****357X</t>
  </si>
  <si>
    <t>460033****4877</t>
  </si>
  <si>
    <t>460033****5377</t>
  </si>
  <si>
    <t>460033****001X</t>
  </si>
  <si>
    <t>460007****0014</t>
  </si>
  <si>
    <t>460003****2852</t>
  </si>
  <si>
    <t>460033****4578</t>
  </si>
  <si>
    <t>469003****1912</t>
  </si>
  <si>
    <t>460031****5210</t>
  </si>
  <si>
    <t>460033****0037</t>
  </si>
  <si>
    <t>460003****481X</t>
  </si>
  <si>
    <t>460034****5014</t>
  </si>
  <si>
    <t>460033****0015</t>
  </si>
  <si>
    <t>460033****0012</t>
  </si>
  <si>
    <t>460004****5818</t>
  </si>
  <si>
    <t>460027****0619</t>
  </si>
  <si>
    <t>460033****3230</t>
  </si>
  <si>
    <t>460028****5616</t>
  </si>
  <si>
    <t>320706****0015</t>
  </si>
  <si>
    <t>460027****2079</t>
  </si>
  <si>
    <t>469027****509X</t>
  </si>
  <si>
    <t>460033****0017</t>
  </si>
  <si>
    <t>460006****4014</t>
  </si>
  <si>
    <t>460031****0414</t>
  </si>
  <si>
    <t>460033****4778</t>
  </si>
  <si>
    <t>460033****1771</t>
  </si>
  <si>
    <t>460033****0014</t>
  </si>
  <si>
    <t>460027****4717</t>
  </si>
  <si>
    <t>LDFY02_聘用制书记员2</t>
  </si>
  <si>
    <t>460106****4429</t>
  </si>
  <si>
    <t>460033****3887</t>
  </si>
  <si>
    <t>429005****7961</t>
  </si>
  <si>
    <t>460033****3280</t>
  </si>
  <si>
    <t>460033****6884</t>
  </si>
  <si>
    <t>460033****3905</t>
  </si>
  <si>
    <t>460033****5989</t>
  </si>
  <si>
    <t>460036****1220</t>
  </si>
  <si>
    <t>469027****3228</t>
  </si>
  <si>
    <t>460033****0025</t>
  </si>
  <si>
    <t>460036****0023</t>
  </si>
  <si>
    <t>460033****0061</t>
  </si>
  <si>
    <t>460033****4906</t>
  </si>
  <si>
    <t>460003****4247</t>
  </si>
  <si>
    <t>460033****0087</t>
  </si>
  <si>
    <t>469027****4606</t>
  </si>
  <si>
    <t>460033****4849</t>
  </si>
  <si>
    <t>460033****002X</t>
  </si>
  <si>
    <t>460033****4200</t>
  </si>
  <si>
    <t>469027****6609</t>
  </si>
  <si>
    <t>460033****7161</t>
  </si>
  <si>
    <t>460003****2262</t>
  </si>
  <si>
    <t>460033****4841</t>
  </si>
  <si>
    <t>460033****390X</t>
  </si>
  <si>
    <t>460033****3889</t>
  </si>
  <si>
    <t>460006****8423</t>
  </si>
  <si>
    <t>469003****5027</t>
  </si>
  <si>
    <t>460026****0983</t>
  </si>
  <si>
    <t>460033****0022</t>
  </si>
  <si>
    <t>460003****2042</t>
  </si>
  <si>
    <t>460007****0440</t>
  </si>
  <si>
    <t>460033****4500</t>
  </si>
  <si>
    <t>460033****0029</t>
  </si>
  <si>
    <t>469028****1228</t>
  </si>
  <si>
    <t>460031****3647</t>
  </si>
  <si>
    <t>460200****0526</t>
  </si>
  <si>
    <t>460033****0686</t>
  </si>
  <si>
    <t>460028****0425</t>
  </si>
  <si>
    <t>460007****5688</t>
  </si>
  <si>
    <t>460033****6302</t>
  </si>
  <si>
    <t>460033****3287</t>
  </si>
  <si>
    <t>460033****598X</t>
  </si>
  <si>
    <t>460033****6285</t>
  </si>
  <si>
    <t>460033****004X</t>
  </si>
  <si>
    <t>460034****4128</t>
  </si>
  <si>
    <t>460033****5981</t>
  </si>
  <si>
    <t>460103****0325</t>
  </si>
  <si>
    <t>460006****0220</t>
  </si>
  <si>
    <t>460033****0020</t>
  </si>
  <si>
    <t>140621****0028</t>
  </si>
  <si>
    <t>460033****6580</t>
  </si>
  <si>
    <t>460033****336X</t>
  </si>
  <si>
    <t>460033****3883</t>
  </si>
  <si>
    <t>460033****7488</t>
  </si>
  <si>
    <t>460033****3588</t>
  </si>
  <si>
    <t>460033****5985</t>
  </si>
  <si>
    <t>460033****6623</t>
  </si>
  <si>
    <t>460033****4822</t>
  </si>
  <si>
    <t>460033****0041</t>
  </si>
  <si>
    <t>460033****4889</t>
  </si>
  <si>
    <t>460033****4488</t>
  </si>
  <si>
    <t>460001****0340</t>
  </si>
  <si>
    <t>460103****1523</t>
  </si>
  <si>
    <t>469027****7485</t>
  </si>
  <si>
    <t>460033****3225</t>
  </si>
  <si>
    <t>460028****5224</t>
  </si>
  <si>
    <t>LGFY01_聘用制书记员</t>
  </si>
  <si>
    <t>460028****6439</t>
  </si>
  <si>
    <t>460028****123X</t>
  </si>
  <si>
    <t>460028****0018</t>
  </si>
  <si>
    <t>460028****6035</t>
  </si>
  <si>
    <t>460028****0016</t>
  </si>
  <si>
    <t>460028****0836</t>
  </si>
  <si>
    <t>460028****0410</t>
  </si>
  <si>
    <t>460028****0413</t>
  </si>
  <si>
    <t>460028****1613</t>
  </si>
  <si>
    <t>460028****2431</t>
  </si>
  <si>
    <t>460028****603X</t>
  </si>
  <si>
    <t>460028****2430</t>
  </si>
  <si>
    <t>460028****5237</t>
  </si>
  <si>
    <t>460028****7617</t>
  </si>
  <si>
    <t>460028****0014</t>
  </si>
  <si>
    <t>460028****1614</t>
  </si>
  <si>
    <t>469024****0419</t>
  </si>
  <si>
    <t>460028****0019</t>
  </si>
  <si>
    <t>460028****041X</t>
  </si>
  <si>
    <t>469024****0819</t>
  </si>
  <si>
    <t>460028****0418</t>
  </si>
  <si>
    <t>460028****0017</t>
  </si>
  <si>
    <t>460028****0037</t>
  </si>
  <si>
    <t>460028****6037</t>
  </si>
  <si>
    <t>460028****4837</t>
  </si>
  <si>
    <t>460028****0077</t>
  </si>
  <si>
    <t>460028****6079</t>
  </si>
  <si>
    <t>460028****0011</t>
  </si>
  <si>
    <t>460028****0015</t>
  </si>
  <si>
    <t>460028****243X</t>
  </si>
  <si>
    <t>460028****0051</t>
  </si>
  <si>
    <t>460028****0416</t>
  </si>
  <si>
    <t>460028****0036</t>
  </si>
  <si>
    <t>460028****5617</t>
  </si>
  <si>
    <t>469024****6811</t>
  </si>
  <si>
    <t>LHFY01_聘用制书记员</t>
  </si>
  <si>
    <t>460103****0927</t>
  </si>
  <si>
    <t>460004****4027</t>
  </si>
  <si>
    <t>460022****0047</t>
  </si>
  <si>
    <t>460002****5629</t>
  </si>
  <si>
    <t>360622****0023</t>
  </si>
  <si>
    <t>460028****2826</t>
  </si>
  <si>
    <t>460028****0023</t>
  </si>
  <si>
    <t>460006****4628</t>
  </si>
  <si>
    <t>460034****0021</t>
  </si>
  <si>
    <t>460005****4513</t>
  </si>
  <si>
    <t>440804****083X</t>
  </si>
  <si>
    <t>460102****1824</t>
  </si>
  <si>
    <t>460004****1820</t>
  </si>
  <si>
    <t>411321****252X</t>
  </si>
  <si>
    <t>460003****8229</t>
  </si>
  <si>
    <t>460103****1527</t>
  </si>
  <si>
    <t>460103****2124</t>
  </si>
  <si>
    <t>460036****2726</t>
  </si>
  <si>
    <t>460002****3829</t>
  </si>
  <si>
    <t>460034****0444</t>
  </si>
  <si>
    <t>460102****0926</t>
  </si>
  <si>
    <t>460103****0346</t>
  </si>
  <si>
    <t>460030****3327</t>
  </si>
  <si>
    <t>460005****1526</t>
  </si>
  <si>
    <t>460102****1248</t>
  </si>
  <si>
    <t>460003****4226</t>
  </si>
  <si>
    <t>460007****8021</t>
  </si>
  <si>
    <t>460004****0845</t>
  </si>
  <si>
    <t>460003****4440</t>
  </si>
  <si>
    <t>460025****3923</t>
  </si>
  <si>
    <t>460031****002X</t>
  </si>
  <si>
    <t>652801****002X</t>
  </si>
  <si>
    <t>460103****1220</t>
  </si>
  <si>
    <t>460102****031X</t>
  </si>
  <si>
    <t>460003****2444</t>
  </si>
  <si>
    <t>460025****2142</t>
  </si>
  <si>
    <t>460003****042X</t>
  </si>
  <si>
    <t>460031****5242</t>
  </si>
  <si>
    <t>460004****0020</t>
  </si>
  <si>
    <t>460103****3629</t>
  </si>
  <si>
    <t>460031****4420</t>
  </si>
  <si>
    <t>460035****2920</t>
  </si>
  <si>
    <t>460028****5245</t>
  </si>
  <si>
    <t>460027****8225</t>
  </si>
  <si>
    <t>469003****2724</t>
  </si>
  <si>
    <t>460003****7620</t>
  </si>
  <si>
    <t>460028****5226</t>
  </si>
  <si>
    <t>460004****2240</t>
  </si>
  <si>
    <t>460026****0026</t>
  </si>
  <si>
    <t>460003****5423</t>
  </si>
  <si>
    <t>460200****3362</t>
  </si>
  <si>
    <t>522601****3126</t>
  </si>
  <si>
    <t>142332****5628</t>
  </si>
  <si>
    <t>460103****121X</t>
  </si>
  <si>
    <t>350783****8024</t>
  </si>
  <si>
    <t>460033****4834</t>
  </si>
  <si>
    <t>460031****042X</t>
  </si>
  <si>
    <t>460003****3840</t>
  </si>
  <si>
    <t>469007****7622</t>
  </si>
  <si>
    <t>370827****1043</t>
  </si>
  <si>
    <t>460003****762X</t>
  </si>
  <si>
    <t>LSFY01_聘用制书记员</t>
  </si>
  <si>
    <t>460026****0024</t>
  </si>
  <si>
    <t>460034****0018</t>
  </si>
  <si>
    <t>460035****0220</t>
  </si>
  <si>
    <t>460034****1222</t>
  </si>
  <si>
    <t>460034****0038</t>
  </si>
  <si>
    <t>460034****1229</t>
  </si>
  <si>
    <t>460034****0416</t>
  </si>
  <si>
    <t>469028****2128</t>
  </si>
  <si>
    <t>460034****0027</t>
  </si>
  <si>
    <t>460034****4720</t>
  </si>
  <si>
    <t>460034****4120</t>
  </si>
  <si>
    <t>460035****2526</t>
  </si>
  <si>
    <t>460034****612X</t>
  </si>
  <si>
    <t>460034****0928</t>
  </si>
  <si>
    <t>460034****2424</t>
  </si>
  <si>
    <t>460003****1648</t>
  </si>
  <si>
    <t>460034****0025</t>
  </si>
  <si>
    <t>460034****1221</t>
  </si>
  <si>
    <t>460034****0043</t>
  </si>
  <si>
    <t>460007****7228</t>
  </si>
  <si>
    <t>460034****0507</t>
  </si>
  <si>
    <t>460034****0012</t>
  </si>
  <si>
    <t>460026****2149</t>
  </si>
  <si>
    <t>460034****3329</t>
  </si>
  <si>
    <t>460034****0427</t>
  </si>
  <si>
    <t>460034****4725</t>
  </si>
  <si>
    <t>460036****3524</t>
  </si>
  <si>
    <t>460034****0037</t>
  </si>
  <si>
    <t>460034****001X</t>
  </si>
  <si>
    <t>460001****0720</t>
  </si>
  <si>
    <t>460034****2128</t>
  </si>
  <si>
    <t>460022****0023</t>
  </si>
  <si>
    <t>460034****1220</t>
  </si>
  <si>
    <t>460034****4722</t>
  </si>
  <si>
    <t>MLFY01_聘用制书记员</t>
  </si>
  <si>
    <t>460031****0037</t>
  </si>
  <si>
    <t>460033****4482</t>
  </si>
  <si>
    <t>460031****5626</t>
  </si>
  <si>
    <t>460102****1543</t>
  </si>
  <si>
    <t>460004****3029</t>
  </si>
  <si>
    <t>460004****002X</t>
  </si>
  <si>
    <t>460026****0022</t>
  </si>
  <si>
    <t>460103****1851</t>
  </si>
  <si>
    <t>460028****5225</t>
  </si>
  <si>
    <t>460102****0948</t>
  </si>
  <si>
    <t>142724****2135</t>
  </si>
  <si>
    <t>460036****7521</t>
  </si>
  <si>
    <t>460027****2989</t>
  </si>
  <si>
    <t>460200****2086</t>
  </si>
  <si>
    <t>460004****1426</t>
  </si>
  <si>
    <t>460028****3628</t>
  </si>
  <si>
    <t>460003****3446</t>
  </si>
  <si>
    <t>460102****2728</t>
  </si>
  <si>
    <t>460102****1821</t>
  </si>
  <si>
    <t>460102****0320</t>
  </si>
  <si>
    <t>460004****4042</t>
  </si>
  <si>
    <t>460036****2924</t>
  </si>
  <si>
    <t>460005****4136</t>
  </si>
  <si>
    <t>460003****142X</t>
  </si>
  <si>
    <t>460103****0015</t>
  </si>
  <si>
    <t>460036****1511</t>
  </si>
  <si>
    <t>460102****001X</t>
  </si>
  <si>
    <t>460002****0020</t>
  </si>
  <si>
    <t>460004****0624</t>
  </si>
  <si>
    <t>460004****0904</t>
  </si>
  <si>
    <t>460006****4839</t>
  </si>
  <si>
    <t>460028****3242</t>
  </si>
  <si>
    <t>460003****4824</t>
  </si>
  <si>
    <t>460102****1239</t>
  </si>
  <si>
    <t>460035****2129</t>
  </si>
  <si>
    <t>460028****1625</t>
  </si>
  <si>
    <t>460004****0031</t>
  </si>
  <si>
    <t>469007****5364</t>
  </si>
  <si>
    <t>460007****0029</t>
  </si>
  <si>
    <t>460102****2122</t>
  </si>
  <si>
    <t>460200****2082</t>
  </si>
  <si>
    <t>460022****2748</t>
  </si>
  <si>
    <t>460004****001X</t>
  </si>
  <si>
    <t>460031****5639</t>
  </si>
  <si>
    <t>460102****0618</t>
  </si>
  <si>
    <t>460102****3325</t>
  </si>
  <si>
    <t>460003****1618</t>
  </si>
  <si>
    <t>460102****1526</t>
  </si>
  <si>
    <t>460004****1225</t>
  </si>
  <si>
    <t>460003****1620</t>
  </si>
  <si>
    <t>460022****0520</t>
  </si>
  <si>
    <t>460005****5624</t>
  </si>
  <si>
    <t>460107****2621</t>
  </si>
  <si>
    <t>460004****3022</t>
  </si>
  <si>
    <t>460034****0010</t>
  </si>
  <si>
    <t>460034****0014</t>
  </si>
  <si>
    <t>460103****3622</t>
  </si>
  <si>
    <t>460104****0321</t>
  </si>
  <si>
    <t>460102****0045</t>
  </si>
  <si>
    <t>460006****2029</t>
  </si>
  <si>
    <t>460004****0820</t>
  </si>
  <si>
    <t>460102****1511</t>
  </si>
  <si>
    <t>460022****3924</t>
  </si>
  <si>
    <t>460004****1411</t>
  </si>
  <si>
    <t>460033****3903</t>
  </si>
  <si>
    <t>460103****0329</t>
  </si>
  <si>
    <t>460004****2423</t>
  </si>
  <si>
    <t>460036****4129</t>
  </si>
  <si>
    <t>460034****4717</t>
  </si>
  <si>
    <t>460103****2718</t>
  </si>
  <si>
    <t>460031****5229</t>
  </si>
  <si>
    <t>460028****688X</t>
  </si>
  <si>
    <t>460033****6601</t>
  </si>
  <si>
    <t>460001****0027</t>
  </si>
  <si>
    <t>460025****2724</t>
  </si>
  <si>
    <t>460004****0829</t>
  </si>
  <si>
    <t>460104****0913</t>
  </si>
  <si>
    <t>460006****0642</t>
  </si>
  <si>
    <t>460007****4965</t>
  </si>
  <si>
    <t>460003****0643</t>
  </si>
  <si>
    <t>460103****0025</t>
  </si>
  <si>
    <t>460102****1812</t>
  </si>
  <si>
    <t>460003****0029</t>
  </si>
  <si>
    <t>445224****0694</t>
  </si>
  <si>
    <t>460200****4925</t>
  </si>
  <si>
    <t>460033****3884</t>
  </si>
  <si>
    <t>460025****4525</t>
  </si>
  <si>
    <t>460003****0627</t>
  </si>
  <si>
    <t>460004****3821</t>
  </si>
  <si>
    <t>460004****0638</t>
  </si>
  <si>
    <t>460103****0081</t>
  </si>
  <si>
    <t>469028****3029</t>
  </si>
  <si>
    <t>460036****4824</t>
  </si>
  <si>
    <t>460004****3020</t>
  </si>
  <si>
    <t>441625****5786</t>
  </si>
  <si>
    <t>460022****3023</t>
  </si>
  <si>
    <t>460102****3028</t>
  </si>
  <si>
    <t>460021****4463</t>
  </si>
  <si>
    <t>460005****1249</t>
  </si>
  <si>
    <t>460007****6865</t>
  </si>
  <si>
    <t>460004****0422</t>
  </si>
  <si>
    <t>460036****0019</t>
  </si>
  <si>
    <t>460004****4622</t>
  </si>
  <si>
    <t>460002****4927</t>
  </si>
  <si>
    <t>460003****5429</t>
  </si>
  <si>
    <t>460004****3417</t>
  </si>
  <si>
    <t>460005****4112</t>
  </si>
  <si>
    <t>460005****0745</t>
  </si>
  <si>
    <t>460007****0046</t>
  </si>
  <si>
    <t>460300****0049</t>
  </si>
  <si>
    <t>460035****0013</t>
  </si>
  <si>
    <t>460007****4666</t>
  </si>
  <si>
    <t>460004****0823</t>
  </si>
  <si>
    <t>460103****3328</t>
  </si>
  <si>
    <t>460103****154X</t>
  </si>
  <si>
    <t>460027****4736</t>
  </si>
  <si>
    <t>460102****1517</t>
  </si>
  <si>
    <t>460027****7921</t>
  </si>
  <si>
    <t>460022****4120</t>
  </si>
  <si>
    <t>460006****3143</t>
  </si>
  <si>
    <t>460003****0426</t>
  </si>
  <si>
    <t>460103****1533</t>
  </si>
  <si>
    <t>469006****0924</t>
  </si>
  <si>
    <t>460022****5141</t>
  </si>
  <si>
    <t>460006****6822</t>
  </si>
  <si>
    <t>460004****0821</t>
  </si>
  <si>
    <t>460104****0621</t>
  </si>
  <si>
    <t>460022****5826</t>
  </si>
  <si>
    <t>460102****1225</t>
  </si>
  <si>
    <t>460026****0328</t>
  </si>
  <si>
    <t>460103****3049</t>
  </si>
  <si>
    <t>130481****0021</t>
  </si>
  <si>
    <t>460003****0041</t>
  </si>
  <si>
    <t>460028****1623</t>
  </si>
  <si>
    <t>460102****1534</t>
  </si>
  <si>
    <t>460004****262X</t>
  </si>
  <si>
    <t>460003****6843</t>
  </si>
  <si>
    <t>469003****9128</t>
  </si>
  <si>
    <t>460034****0528</t>
  </si>
  <si>
    <t>460106****3422</t>
  </si>
  <si>
    <t>460022****0728</t>
  </si>
  <si>
    <t>460022****0521</t>
  </si>
  <si>
    <t>460103****1529</t>
  </si>
  <si>
    <t>460004****1214</t>
  </si>
  <si>
    <t>460002****5223</t>
  </si>
  <si>
    <t>460028****6028</t>
  </si>
  <si>
    <t>460102****152X</t>
  </si>
  <si>
    <t>460028****3225</t>
  </si>
  <si>
    <t>460102****1527</t>
  </si>
  <si>
    <t>460004****0047</t>
  </si>
  <si>
    <t>460006****8716</t>
  </si>
  <si>
    <t>460003****0623</t>
  </si>
  <si>
    <t>460200****0528</t>
  </si>
  <si>
    <t>522622****0528</t>
  </si>
  <si>
    <t>460027****0024</t>
  </si>
  <si>
    <t>460035****3011</t>
  </si>
  <si>
    <t>460033****4783</t>
  </si>
  <si>
    <t>460104****0029</t>
  </si>
  <si>
    <t>460022****0712</t>
  </si>
  <si>
    <t>460104****1242</t>
  </si>
  <si>
    <t>469003****1948</t>
  </si>
  <si>
    <t>230124****7012</t>
  </si>
  <si>
    <t>410103****005X</t>
  </si>
  <si>
    <t>460031****5269</t>
  </si>
  <si>
    <t>460026****2725</t>
  </si>
  <si>
    <t>460002****4129</t>
  </si>
  <si>
    <t>460006****1684</t>
  </si>
  <si>
    <t>460002****4629</t>
  </si>
  <si>
    <t>460025****0624</t>
  </si>
  <si>
    <t>460034****5326</t>
  </si>
  <si>
    <t>460004****2031</t>
  </si>
  <si>
    <t>460027****3467</t>
  </si>
  <si>
    <t>460002****6429</t>
  </si>
  <si>
    <t>460031****0824</t>
  </si>
  <si>
    <t>460022****3712</t>
  </si>
  <si>
    <t>460103****1520</t>
  </si>
  <si>
    <t>460005****5143</t>
  </si>
  <si>
    <t>460102****0911</t>
  </si>
  <si>
    <t>460103****1543</t>
  </si>
  <si>
    <t>460028****6820</t>
  </si>
  <si>
    <t>460004****6225</t>
  </si>
  <si>
    <t>460004****0044</t>
  </si>
  <si>
    <t>460103****2744</t>
  </si>
  <si>
    <t>460200****0018</t>
  </si>
  <si>
    <t>460027****2024</t>
  </si>
  <si>
    <t>460102****1524</t>
  </si>
  <si>
    <t>460003****4223</t>
  </si>
  <si>
    <t>460004****6210</t>
  </si>
  <si>
    <t>460028****4427</t>
  </si>
  <si>
    <t>460102****1269</t>
  </si>
  <si>
    <t>421022****0013</t>
  </si>
  <si>
    <t>460033****3224</t>
  </si>
  <si>
    <t>460103****0628</t>
  </si>
  <si>
    <t>460026****5125</t>
  </si>
  <si>
    <t>460002****6615</t>
  </si>
  <si>
    <t>460004****4055</t>
  </si>
  <si>
    <t>421127****002X</t>
  </si>
  <si>
    <t>460102****3023</t>
  </si>
  <si>
    <t>460036****0412</t>
  </si>
  <si>
    <t>460030****6320</t>
  </si>
  <si>
    <t>460036****2123</t>
  </si>
  <si>
    <t>460004****1629</t>
  </si>
  <si>
    <t>460004****0415</t>
  </si>
  <si>
    <t>460003****6039</t>
  </si>
  <si>
    <t>460028****2445</t>
  </si>
  <si>
    <t>460103****0311</t>
  </si>
  <si>
    <t>460004****2453</t>
  </si>
  <si>
    <t>460007****7611</t>
  </si>
  <si>
    <t>460035****2529</t>
  </si>
  <si>
    <t>460004****142X</t>
  </si>
  <si>
    <t>460026****3023</t>
  </si>
  <si>
    <t>460106****4123</t>
  </si>
  <si>
    <t>460103****1513</t>
  </si>
  <si>
    <t>460004****3643</t>
  </si>
  <si>
    <t>460003****0716</t>
  </si>
  <si>
    <t>460004****084X</t>
  </si>
  <si>
    <t>460007****5760</t>
  </si>
  <si>
    <t>460028****0507</t>
  </si>
  <si>
    <t>460027****4713</t>
  </si>
  <si>
    <t>460003****6835</t>
  </si>
  <si>
    <t>460028****0448</t>
  </si>
  <si>
    <t>460028****0427</t>
  </si>
  <si>
    <t>460001****0529</t>
  </si>
  <si>
    <t>460036****4125</t>
  </si>
  <si>
    <t>460004****0846</t>
  </si>
  <si>
    <t>460028****2466</t>
  </si>
  <si>
    <t>460007****5768</t>
  </si>
  <si>
    <t>460004****2624</t>
  </si>
  <si>
    <t>460033****4548</t>
  </si>
  <si>
    <t>460028****0463</t>
  </si>
  <si>
    <t>232326****6244</t>
  </si>
  <si>
    <t>460004****0010</t>
  </si>
  <si>
    <t>460103****0920</t>
  </si>
  <si>
    <t>460037****0024</t>
  </si>
  <si>
    <t>460103****1813</t>
  </si>
  <si>
    <t>460036****0049</t>
  </si>
  <si>
    <t>460004****3429</t>
  </si>
  <si>
    <t>460022****5825</t>
  </si>
  <si>
    <t>460103****2720</t>
  </si>
  <si>
    <t>460031****6028</t>
  </si>
  <si>
    <t>460102****302X</t>
  </si>
  <si>
    <t>460003****0028</t>
  </si>
  <si>
    <t>460003****6667</t>
  </si>
  <si>
    <t>460001****0727</t>
  </si>
  <si>
    <t>460026****0923</t>
  </si>
  <si>
    <t>460003****1829</t>
  </si>
  <si>
    <t>460006****4031</t>
  </si>
  <si>
    <t>460027****7928</t>
  </si>
  <si>
    <t>460004****4243</t>
  </si>
  <si>
    <t>460003****7024</t>
  </si>
  <si>
    <t>460004****0048</t>
  </si>
  <si>
    <t>460003****295X</t>
  </si>
  <si>
    <t>460004****3622</t>
  </si>
  <si>
    <t>460004****0221</t>
  </si>
  <si>
    <t>460007****7213</t>
  </si>
  <si>
    <t>460004****006X</t>
  </si>
  <si>
    <t>460028****1248</t>
  </si>
  <si>
    <t>152722****7036</t>
  </si>
  <si>
    <t>362229****3041</t>
  </si>
  <si>
    <t>460004****003X</t>
  </si>
  <si>
    <t>460102****3026</t>
  </si>
  <si>
    <t>460004****0878</t>
  </si>
  <si>
    <t>460001****0742</t>
  </si>
  <si>
    <t>460004****0056</t>
  </si>
  <si>
    <t>460103****0338</t>
  </si>
  <si>
    <t>460103****2714</t>
  </si>
  <si>
    <t>460103****3026</t>
  </si>
  <si>
    <t>460003****3229</t>
  </si>
  <si>
    <t>460035****2521</t>
  </si>
  <si>
    <t>460007****9268</t>
  </si>
  <si>
    <t>460102****1244</t>
  </si>
  <si>
    <t>460027****8840</t>
  </si>
  <si>
    <t>460031****0856</t>
  </si>
  <si>
    <t>460004****0222</t>
  </si>
  <si>
    <t>460004****1022</t>
  </si>
  <si>
    <t>460035****0019</t>
  </si>
  <si>
    <t>460033****486X</t>
  </si>
  <si>
    <t>460102****0020</t>
  </si>
  <si>
    <t>460006****3412</t>
  </si>
  <si>
    <t>460004****0919</t>
  </si>
  <si>
    <t>460102****3322</t>
  </si>
  <si>
    <t>460033****6871</t>
  </si>
  <si>
    <t>460007****4362</t>
  </si>
  <si>
    <t>460102****0927</t>
  </si>
  <si>
    <t>460103****1518</t>
  </si>
  <si>
    <t>460103****0021</t>
  </si>
  <si>
    <t>460004****1215</t>
  </si>
  <si>
    <t>460103****0026</t>
  </si>
  <si>
    <t>460031****0827</t>
  </si>
  <si>
    <t>460022****0526</t>
  </si>
  <si>
    <t>460103****3621</t>
  </si>
  <si>
    <t>460006****162X</t>
  </si>
  <si>
    <t>622223****0011</t>
  </si>
  <si>
    <t>460027****1720</t>
  </si>
  <si>
    <t>460025****244X</t>
  </si>
  <si>
    <t>460007****5805</t>
  </si>
  <si>
    <t>460004****1469</t>
  </si>
  <si>
    <t>460027****0031</t>
  </si>
  <si>
    <t>460027****0437</t>
  </si>
  <si>
    <t>460103****0367</t>
  </si>
  <si>
    <t>460006****8128</t>
  </si>
  <si>
    <t>460102****0620</t>
  </si>
  <si>
    <t>460026****0041</t>
  </si>
  <si>
    <t>460004****0014</t>
  </si>
  <si>
    <t>460102****1223</t>
  </si>
  <si>
    <t>460027****8210</t>
  </si>
  <si>
    <t>460004****2225</t>
  </si>
  <si>
    <t>460022****4128</t>
  </si>
  <si>
    <t>460003****1814</t>
  </si>
  <si>
    <t>460102****0920</t>
  </si>
  <si>
    <t>460026****2723</t>
  </si>
  <si>
    <t>460102****1814</t>
  </si>
  <si>
    <t>460025****1227</t>
  </si>
  <si>
    <t>460103****0341</t>
  </si>
  <si>
    <t>460001****0733</t>
  </si>
  <si>
    <t>460027****6622</t>
  </si>
  <si>
    <t>460300****0340</t>
  </si>
  <si>
    <t>460004****2660</t>
  </si>
  <si>
    <t>460005****2127</t>
  </si>
  <si>
    <t>460004****5241</t>
  </si>
  <si>
    <t>412326****0987</t>
  </si>
  <si>
    <t>469003****2766</t>
  </si>
  <si>
    <t>460033****4503</t>
  </si>
  <si>
    <t>460003****0259</t>
  </si>
  <si>
    <t>460034****6121</t>
  </si>
  <si>
    <t>460103****0625</t>
  </si>
  <si>
    <t>460102****1227</t>
  </si>
  <si>
    <t>460005****3220</t>
  </si>
  <si>
    <t>460102****2118</t>
  </si>
  <si>
    <t>460004****2443</t>
  </si>
  <si>
    <t>460004****3628</t>
  </si>
  <si>
    <t>460003****2067</t>
  </si>
  <si>
    <t>460102****0918</t>
  </si>
  <si>
    <t>460028****6825</t>
  </si>
  <si>
    <t>460007****4961</t>
  </si>
  <si>
    <t>469026****0024</t>
  </si>
  <si>
    <t>460027****4423</t>
  </si>
  <si>
    <t>469024****0829</t>
  </si>
  <si>
    <t>460028****2427</t>
  </si>
  <si>
    <t>460102****2428</t>
  </si>
  <si>
    <t>460031****083X</t>
  </si>
  <si>
    <t>460003****8828</t>
  </si>
  <si>
    <t>460004****3682</t>
  </si>
  <si>
    <t>460007****5391</t>
  </si>
  <si>
    <t>460004****6418</t>
  </si>
  <si>
    <t>460102****0625</t>
  </si>
  <si>
    <t>460027****0057</t>
  </si>
  <si>
    <t>460003****0624</t>
  </si>
  <si>
    <t>460004****2016</t>
  </si>
  <si>
    <t>460036****0026</t>
  </si>
  <si>
    <t>469021****0022</t>
  </si>
  <si>
    <t>460028****1246</t>
  </si>
  <si>
    <t>460004****2427</t>
  </si>
  <si>
    <t>460006****3129</t>
  </si>
  <si>
    <t>460004****0219</t>
  </si>
  <si>
    <t>460027****0026</t>
  </si>
  <si>
    <t>460031****4822</t>
  </si>
  <si>
    <t>460004****1224</t>
  </si>
  <si>
    <t>460102****242X</t>
  </si>
  <si>
    <t>460002****0026</t>
  </si>
  <si>
    <t>140121****7281</t>
  </si>
  <si>
    <t>460002****0025</t>
  </si>
  <si>
    <t>460300****0324</t>
  </si>
  <si>
    <t>460031****0021</t>
  </si>
  <si>
    <t>469024****0024</t>
  </si>
  <si>
    <t>460007****0040</t>
  </si>
  <si>
    <t>460003****0047</t>
  </si>
  <si>
    <t>460027****7660</t>
  </si>
  <si>
    <t>460034****0045</t>
  </si>
  <si>
    <t>460022****0729</t>
  </si>
  <si>
    <t>460004****0849</t>
  </si>
  <si>
    <t>460004****5021</t>
  </si>
  <si>
    <t>469025****451X</t>
  </si>
  <si>
    <t>460006****4448</t>
  </si>
  <si>
    <t>440921****6543</t>
  </si>
  <si>
    <t>460003****5421</t>
  </si>
  <si>
    <t>460102****1820</t>
  </si>
  <si>
    <t>460004****0046</t>
  </si>
  <si>
    <t>460026****0320</t>
  </si>
  <si>
    <t>460102****0023</t>
  </si>
  <si>
    <t>469022****0920</t>
  </si>
  <si>
    <t>460030****3020</t>
  </si>
  <si>
    <t>460007****4378</t>
  </si>
  <si>
    <t>460002****5626</t>
  </si>
  <si>
    <t>460025****272X</t>
  </si>
  <si>
    <t>460004****5825</t>
  </si>
  <si>
    <t>460102****0323</t>
  </si>
  <si>
    <t>460027****5319</t>
  </si>
  <si>
    <t>460003****5424</t>
  </si>
  <si>
    <t>460006****1628</t>
  </si>
  <si>
    <t>460006****0113</t>
  </si>
  <si>
    <t>460007****4360</t>
  </si>
  <si>
    <t>460003****6022</t>
  </si>
  <si>
    <t>460002****2020</t>
  </si>
  <si>
    <t>460006****0640</t>
  </si>
  <si>
    <t>460027****5928</t>
  </si>
  <si>
    <t>460026****4826</t>
  </si>
  <si>
    <t>460027****3725</t>
  </si>
  <si>
    <t>469027****4789</t>
  </si>
  <si>
    <t>460007****6568</t>
  </si>
  <si>
    <t>460103****1221</t>
  </si>
  <si>
    <t>460026****0044</t>
  </si>
  <si>
    <t>460004****004X</t>
  </si>
  <si>
    <t>460004****5821</t>
  </si>
  <si>
    <t>460031****6822</t>
  </si>
  <si>
    <t>460102****2426</t>
  </si>
  <si>
    <t>460102****2120</t>
  </si>
  <si>
    <t>460102****275X</t>
  </si>
  <si>
    <t>469007****5769</t>
  </si>
  <si>
    <t>460103****0321</t>
  </si>
  <si>
    <t>460022****3022</t>
  </si>
  <si>
    <t>460034****1518</t>
  </si>
  <si>
    <t>460004****0825</t>
  </si>
  <si>
    <t>460103****0924</t>
  </si>
  <si>
    <t>460027****5927</t>
  </si>
  <si>
    <t>460007****926X</t>
  </si>
  <si>
    <t>460003****4423</t>
  </si>
  <si>
    <t>460004****1240</t>
  </si>
  <si>
    <t>460004****1464</t>
  </si>
  <si>
    <t>460102****2741</t>
  </si>
  <si>
    <t>460004****1425</t>
  </si>
  <si>
    <t>460006****8429</t>
  </si>
  <si>
    <t>460004****3467</t>
  </si>
  <si>
    <t>460003****0621</t>
  </si>
  <si>
    <t>460007****6198</t>
  </si>
  <si>
    <t>460036****7021</t>
  </si>
  <si>
    <t>460102****0021</t>
  </si>
  <si>
    <t>460033****3266</t>
  </si>
  <si>
    <t>460103****2726</t>
  </si>
  <si>
    <t>460003****582X</t>
  </si>
  <si>
    <t>460004****3819</t>
  </si>
  <si>
    <t>460035****0923</t>
  </si>
  <si>
    <t>460027****8525</t>
  </si>
  <si>
    <t>460004****081X</t>
  </si>
  <si>
    <t>460103****1828</t>
  </si>
  <si>
    <t>460036****6525</t>
  </si>
  <si>
    <t>460103****3321</t>
  </si>
  <si>
    <t>370685****6240</t>
  </si>
  <si>
    <t>460027****7022</t>
  </si>
  <si>
    <t>469022****0044</t>
  </si>
  <si>
    <t>460028****568X</t>
  </si>
  <si>
    <t>460027****1029</t>
  </si>
  <si>
    <t>460027****702X</t>
  </si>
  <si>
    <t>460003****263X</t>
  </si>
  <si>
    <t>460006****7247</t>
  </si>
  <si>
    <t>460003****3012</t>
  </si>
  <si>
    <t>460001****0714</t>
  </si>
  <si>
    <t>460028****2530</t>
  </si>
  <si>
    <t>460007****726X</t>
  </si>
  <si>
    <t>460102****3326</t>
  </si>
  <si>
    <t>460033****6007</t>
  </si>
  <si>
    <t>469005****2521</t>
  </si>
  <si>
    <t>450923****0584</t>
  </si>
  <si>
    <t>460036****0018</t>
  </si>
  <si>
    <t>460102****1226</t>
  </si>
  <si>
    <t>460004****0625</t>
  </si>
  <si>
    <t>460006****2027</t>
  </si>
  <si>
    <t>460103****152X</t>
  </si>
  <si>
    <t>460003****442X</t>
  </si>
  <si>
    <t>QHFY01_聘用制书记员1</t>
  </si>
  <si>
    <t>460002****3429</t>
  </si>
  <si>
    <t>460002****0349</t>
  </si>
  <si>
    <t>460200****5140</t>
  </si>
  <si>
    <t>460002****0028</t>
  </si>
  <si>
    <t>460002****1228</t>
  </si>
  <si>
    <t>460002****3426</t>
  </si>
  <si>
    <t>460002****0347</t>
  </si>
  <si>
    <t>460002****1529</t>
  </si>
  <si>
    <t>460002****6628</t>
  </si>
  <si>
    <t>460002****5224</t>
  </si>
  <si>
    <t>460002****0527</t>
  </si>
  <si>
    <t>460002****004X</t>
  </si>
  <si>
    <t>460002****3841</t>
  </si>
  <si>
    <t>460002****1528</t>
  </si>
  <si>
    <t>460002****1524</t>
  </si>
  <si>
    <t>469002****0312</t>
  </si>
  <si>
    <t>460002****2225</t>
  </si>
  <si>
    <t>469002****6629</t>
  </si>
  <si>
    <t>460002****2524</t>
  </si>
  <si>
    <t>460002****6025</t>
  </si>
  <si>
    <t>460002****0324</t>
  </si>
  <si>
    <t>460002****3420</t>
  </si>
  <si>
    <t>460002****3847</t>
  </si>
  <si>
    <t>460002****3824</t>
  </si>
  <si>
    <t>460002****1522</t>
  </si>
  <si>
    <t>460002****3428</t>
  </si>
  <si>
    <t>460002****4126</t>
  </si>
  <si>
    <t>460002****414X</t>
  </si>
  <si>
    <t>460002****002X</t>
  </si>
  <si>
    <t>460002****1525</t>
  </si>
  <si>
    <t>460002****412X</t>
  </si>
  <si>
    <t>460002****5820</t>
  </si>
  <si>
    <t>460002****4124</t>
  </si>
  <si>
    <t>460002****5623</t>
  </si>
  <si>
    <t>469002****2024</t>
  </si>
  <si>
    <t>460002****6622</t>
  </si>
  <si>
    <t>QHFY02_聘用制书记员2</t>
  </si>
  <si>
    <t>460002****2014</t>
  </si>
  <si>
    <t>460025****2712</t>
  </si>
  <si>
    <t>460002****0019</t>
  </si>
  <si>
    <t>460002****2518</t>
  </si>
  <si>
    <t>460002****1513</t>
  </si>
  <si>
    <t>460002****4110</t>
  </si>
  <si>
    <t>460002****6614</t>
  </si>
  <si>
    <t>460002****4116</t>
  </si>
  <si>
    <t>460002****0514</t>
  </si>
  <si>
    <t>460002****0010</t>
  </si>
  <si>
    <t>460002****0038</t>
  </si>
  <si>
    <t>460002****0030</t>
  </si>
  <si>
    <t>460002****0317</t>
  </si>
  <si>
    <t>460002****0016</t>
  </si>
  <si>
    <t>460002****3837</t>
  </si>
  <si>
    <t>460002****0015</t>
  </si>
  <si>
    <t>469002****0018</t>
  </si>
  <si>
    <t>460027****7012</t>
  </si>
  <si>
    <t>460002****3613</t>
  </si>
  <si>
    <t>460002****6616</t>
  </si>
  <si>
    <t>460002****541X</t>
  </si>
  <si>
    <t>460002****4637</t>
  </si>
  <si>
    <t>460002****0014</t>
  </si>
  <si>
    <t>460002****0017</t>
  </si>
  <si>
    <t>460002****3834</t>
  </si>
  <si>
    <t>460002****1517</t>
  </si>
  <si>
    <t>460002****0313</t>
  </si>
  <si>
    <t>460002****001X</t>
  </si>
  <si>
    <t>460002****4616</t>
  </si>
  <si>
    <t>460002****4131</t>
  </si>
  <si>
    <t>460002****0339</t>
  </si>
  <si>
    <t>460002****3610</t>
  </si>
  <si>
    <t>460002****221X</t>
  </si>
  <si>
    <t>460002****1215</t>
  </si>
  <si>
    <t>460002****4913</t>
  </si>
  <si>
    <t>460002****2517</t>
  </si>
  <si>
    <t>460028****0818</t>
  </si>
  <si>
    <t>460002****3418</t>
  </si>
  <si>
    <t>460002****2216</t>
  </si>
  <si>
    <t>460002****6412</t>
  </si>
  <si>
    <t>460002****2531</t>
  </si>
  <si>
    <t>460002****5213</t>
  </si>
  <si>
    <t>QSFY01_聘用制书记员1</t>
  </si>
  <si>
    <t>460026****2418</t>
  </si>
  <si>
    <t>460004****0035</t>
  </si>
  <si>
    <t>460006****0212</t>
  </si>
  <si>
    <t>460004****5216</t>
  </si>
  <si>
    <t>460003****4675</t>
  </si>
  <si>
    <t>460004****2619</t>
  </si>
  <si>
    <t>460028****0417</t>
  </si>
  <si>
    <t>460102****0915</t>
  </si>
  <si>
    <t>612522****3577</t>
  </si>
  <si>
    <t>460007****0032</t>
  </si>
  <si>
    <t>469024****041X</t>
  </si>
  <si>
    <t>460004****0013</t>
  </si>
  <si>
    <t>460004****2218</t>
  </si>
  <si>
    <t>460035****0012</t>
  </si>
  <si>
    <t>460004****1615</t>
  </si>
  <si>
    <t>460102****0916</t>
  </si>
  <si>
    <t>460004****0812</t>
  </si>
  <si>
    <t>460006****7813</t>
  </si>
  <si>
    <t>232126****0379</t>
  </si>
  <si>
    <t>460035****2119</t>
  </si>
  <si>
    <t>460004****1616</t>
  </si>
  <si>
    <t>460004****0618</t>
  </si>
  <si>
    <t>460031****4415</t>
  </si>
  <si>
    <t>460003****5814</t>
  </si>
  <si>
    <t>460031****0814</t>
  </si>
  <si>
    <t>445322****5013</t>
  </si>
  <si>
    <t>210504****1077</t>
  </si>
  <si>
    <t>460004****0830</t>
  </si>
  <si>
    <t>460103****1231</t>
  </si>
  <si>
    <t>460004****2013</t>
  </si>
  <si>
    <t>460001****0716</t>
  </si>
  <si>
    <t>460004****0234</t>
  </si>
  <si>
    <t>460028****3630</t>
  </si>
  <si>
    <t>460004****0616</t>
  </si>
  <si>
    <t>460107****0816</t>
  </si>
  <si>
    <t>411403****581X</t>
  </si>
  <si>
    <t>460102****091X</t>
  </si>
  <si>
    <t>460006****871X</t>
  </si>
  <si>
    <t>460006****443X</t>
  </si>
  <si>
    <t>460004****5019</t>
  </si>
  <si>
    <t>460102****1213</t>
  </si>
  <si>
    <t>460035****0615</t>
  </si>
  <si>
    <t>460006****2017</t>
  </si>
  <si>
    <t>460103****0013</t>
  </si>
  <si>
    <t>460001****1714</t>
  </si>
  <si>
    <t>460033****3233</t>
  </si>
  <si>
    <t>460003****0231</t>
  </si>
  <si>
    <t>460036****0013</t>
  </si>
  <si>
    <t>460102****2113</t>
  </si>
  <si>
    <t>460102****0910</t>
  </si>
  <si>
    <t>460004****1817</t>
  </si>
  <si>
    <t>410527****0016</t>
  </si>
  <si>
    <t>460004****1239</t>
  </si>
  <si>
    <t>460004****0835</t>
  </si>
  <si>
    <t>460004****0411</t>
  </si>
  <si>
    <t>460028****6416</t>
  </si>
  <si>
    <t>460027****5676</t>
  </si>
  <si>
    <t>460006****163X</t>
  </si>
  <si>
    <t>460004****0017</t>
  </si>
  <si>
    <t>460001****0719</t>
  </si>
  <si>
    <t>460102****2117</t>
  </si>
  <si>
    <t>460103****3619</t>
  </si>
  <si>
    <t>460025****3011</t>
  </si>
  <si>
    <t>460005****625X</t>
  </si>
  <si>
    <t>460003****6630</t>
  </si>
  <si>
    <t>460006****0019</t>
  </si>
  <si>
    <t>460001****0732</t>
  </si>
  <si>
    <t>460036****001X</t>
  </si>
  <si>
    <t>460103****2715</t>
  </si>
  <si>
    <t>460006****0058</t>
  </si>
  <si>
    <t>452226****1258</t>
  </si>
  <si>
    <t>460004****0413</t>
  </si>
  <si>
    <t>460006****7516</t>
  </si>
  <si>
    <t>460025****2112</t>
  </si>
  <si>
    <t>460034****0918</t>
  </si>
  <si>
    <t>QSFY02_聘用制书记员2</t>
  </si>
  <si>
    <t>460028****2505</t>
  </si>
  <si>
    <t>460102****2746</t>
  </si>
  <si>
    <t>460027****5328</t>
  </si>
  <si>
    <t>460033****3240</t>
  </si>
  <si>
    <t>460004****3427</t>
  </si>
  <si>
    <t>460031****3241</t>
  </si>
  <si>
    <t>440783****3923</t>
  </si>
  <si>
    <t>422202****7020</t>
  </si>
  <si>
    <t>460004****1422</t>
  </si>
  <si>
    <t>460036****122X</t>
  </si>
  <si>
    <t>510821****9122</t>
  </si>
  <si>
    <t>450326****2421</t>
  </si>
  <si>
    <t>460006****2325</t>
  </si>
  <si>
    <t>533001****0344</t>
  </si>
  <si>
    <t>460200****1206</t>
  </si>
  <si>
    <t>460026****0621</t>
  </si>
  <si>
    <t>460003****7242</t>
  </si>
  <si>
    <t>460004****2028</t>
  </si>
  <si>
    <t>513701****5620</t>
  </si>
  <si>
    <t>460036****0826</t>
  </si>
  <si>
    <t>460030****7242</t>
  </si>
  <si>
    <t>460007****8524</t>
  </si>
  <si>
    <t>460028****0430</t>
  </si>
  <si>
    <t>410305****4520</t>
  </si>
  <si>
    <t>460036****3521</t>
  </si>
  <si>
    <t>460036****242X</t>
  </si>
  <si>
    <t>460004****5026</t>
  </si>
  <si>
    <t>460031****6428</t>
  </si>
  <si>
    <t>460027****1328</t>
  </si>
  <si>
    <t>460006****2727</t>
  </si>
  <si>
    <t>460003****0024</t>
  </si>
  <si>
    <t>460034****3044</t>
  </si>
  <si>
    <t>460030****3023</t>
  </si>
  <si>
    <t>460003****2365</t>
  </si>
  <si>
    <t>460034****0446</t>
  </si>
  <si>
    <t>460007****5882</t>
  </si>
  <si>
    <t>460028****6822</t>
  </si>
  <si>
    <t>513721****4225</t>
  </si>
  <si>
    <t>460104****1826</t>
  </si>
  <si>
    <t>460004****0858</t>
  </si>
  <si>
    <t>460102****2723</t>
  </si>
  <si>
    <t>441881****9046</t>
  </si>
  <si>
    <t>469001****2227</t>
  </si>
  <si>
    <t>460036****0022</t>
  </si>
  <si>
    <t>460003****6041</t>
  </si>
  <si>
    <t>450821****0243</t>
  </si>
  <si>
    <t>460006****4848</t>
  </si>
  <si>
    <t>460028****0022</t>
  </si>
  <si>
    <t>460027****4146</t>
  </si>
  <si>
    <t>371327****0020</t>
  </si>
  <si>
    <t>460033****4205</t>
  </si>
  <si>
    <t>460031****6814</t>
  </si>
  <si>
    <t>460002****342X</t>
  </si>
  <si>
    <t>460036****2423</t>
  </si>
  <si>
    <t>460003****262X</t>
  </si>
  <si>
    <t>330522****1048</t>
  </si>
  <si>
    <t>460003****241X</t>
  </si>
  <si>
    <t>460030****0920</t>
  </si>
  <si>
    <t>210404****1822</t>
  </si>
  <si>
    <t>460027****2929</t>
  </si>
  <si>
    <t>460025****1524</t>
  </si>
  <si>
    <t>460007****0048</t>
  </si>
  <si>
    <t>460030****1828</t>
  </si>
  <si>
    <t>440921****832X</t>
  </si>
  <si>
    <t>432503****0587</t>
  </si>
  <si>
    <t>623026****0021</t>
  </si>
  <si>
    <t>460026****4820</t>
  </si>
  <si>
    <t>340881****5623</t>
  </si>
  <si>
    <t>370827****0529</t>
  </si>
  <si>
    <t>460028****0824</t>
  </si>
  <si>
    <t>SYCJFY01_聘用制书记员1</t>
  </si>
  <si>
    <t>460200****493X</t>
  </si>
  <si>
    <t>460200****5117</t>
  </si>
  <si>
    <t>460033****3870</t>
  </si>
  <si>
    <t>460034****0456</t>
  </si>
  <si>
    <t>460006****2014</t>
  </si>
  <si>
    <t>412822****0116</t>
  </si>
  <si>
    <t>460033****2670</t>
  </si>
  <si>
    <t>460200****1876</t>
  </si>
  <si>
    <t>460200****273X</t>
  </si>
  <si>
    <t>460007****0412</t>
  </si>
  <si>
    <t>142601****6515</t>
  </si>
  <si>
    <t>150202****3012</t>
  </si>
  <si>
    <t>460200****0279</t>
  </si>
  <si>
    <t>460034****1217</t>
  </si>
  <si>
    <t>460001****0710</t>
  </si>
  <si>
    <t>230603****2514</t>
  </si>
  <si>
    <t>460200****5118</t>
  </si>
  <si>
    <t>460200****0077</t>
  </si>
  <si>
    <t>460200****5331</t>
  </si>
  <si>
    <t>460200****1656</t>
  </si>
  <si>
    <t>460200****0014</t>
  </si>
  <si>
    <t>460033****4917</t>
  </si>
  <si>
    <t>460028****0412</t>
  </si>
  <si>
    <t>460200****5350</t>
  </si>
  <si>
    <t>460200****4715</t>
  </si>
  <si>
    <t>230321****0818</t>
  </si>
  <si>
    <t>460200****0017</t>
  </si>
  <si>
    <t>460200****5330</t>
  </si>
  <si>
    <t>460200****2294</t>
  </si>
  <si>
    <t>152321****0455</t>
  </si>
  <si>
    <t>460027****2619</t>
  </si>
  <si>
    <t>460026****2413</t>
  </si>
  <si>
    <t>460006****0011</t>
  </si>
  <si>
    <t>350681****5755</t>
  </si>
  <si>
    <t>460006****4439</t>
  </si>
  <si>
    <t>460200****4912</t>
  </si>
  <si>
    <t>460003****5619</t>
  </si>
  <si>
    <t>460034****6118</t>
  </si>
  <si>
    <t>460028****1218</t>
  </si>
  <si>
    <t>460200****0276</t>
  </si>
  <si>
    <t>460200****3350</t>
  </si>
  <si>
    <t>460006****3758</t>
  </si>
  <si>
    <t>460026****0032</t>
  </si>
  <si>
    <t>520123****0099</t>
  </si>
  <si>
    <t>460006****4056</t>
  </si>
  <si>
    <t>460033****3213</t>
  </si>
  <si>
    <t>460007****4970</t>
  </si>
  <si>
    <t>460200****2713</t>
  </si>
  <si>
    <t>460200****0770</t>
  </si>
  <si>
    <t>230203****0215</t>
  </si>
  <si>
    <t>469024****2415</t>
  </si>
  <si>
    <t>460200****0515</t>
  </si>
  <si>
    <t>460001****1018</t>
  </si>
  <si>
    <t>460030****5415</t>
  </si>
  <si>
    <t>460200****0533</t>
  </si>
  <si>
    <t>460200****1652</t>
  </si>
  <si>
    <t>460035****0015</t>
  </si>
  <si>
    <t>440602****1513</t>
  </si>
  <si>
    <t>411081****9031</t>
  </si>
  <si>
    <t>460200****051X</t>
  </si>
  <si>
    <t>460006****3114</t>
  </si>
  <si>
    <t>460028****1616</t>
  </si>
  <si>
    <t>460006****0272</t>
  </si>
  <si>
    <t>230921****0210</t>
  </si>
  <si>
    <t>460033****3919</t>
  </si>
  <si>
    <t>460033****7516</t>
  </si>
  <si>
    <t>460033****0059</t>
  </si>
  <si>
    <t>460033****8330</t>
  </si>
  <si>
    <t>350427****003X</t>
  </si>
  <si>
    <t>350524****5556</t>
  </si>
  <si>
    <t>460200****4430</t>
  </si>
  <si>
    <t>460200****5113</t>
  </si>
  <si>
    <t>460200****381X</t>
  </si>
  <si>
    <t>460003****0037</t>
  </si>
  <si>
    <t>460006****0217</t>
  </si>
  <si>
    <t>460200****0970</t>
  </si>
  <si>
    <t>460034****1214</t>
  </si>
  <si>
    <t>460007****5792</t>
  </si>
  <si>
    <t>460200****3814</t>
  </si>
  <si>
    <t>460007****5378</t>
  </si>
  <si>
    <t>460034****0410</t>
  </si>
  <si>
    <t>460033****5691</t>
  </si>
  <si>
    <t>460200****3337</t>
  </si>
  <si>
    <t>460200****383X</t>
  </si>
  <si>
    <t>460033****451X</t>
  </si>
  <si>
    <t>460006****0435</t>
  </si>
  <si>
    <t>460103****1816</t>
  </si>
  <si>
    <t>460006****3719</t>
  </si>
  <si>
    <t>469027****357X</t>
  </si>
  <si>
    <t>460033****5679</t>
  </si>
  <si>
    <t>460003****7411</t>
  </si>
  <si>
    <t>320681****8018</t>
  </si>
  <si>
    <t>232321****4312</t>
  </si>
  <si>
    <t>460200****3336</t>
  </si>
  <si>
    <t>460200****0514</t>
  </si>
  <si>
    <t>460006****0639</t>
  </si>
  <si>
    <t>SYCJFY02_聘用制书记员2</t>
  </si>
  <si>
    <t>460200****3840</t>
  </si>
  <si>
    <t>460200****572X</t>
  </si>
  <si>
    <t>460003****6622</t>
  </si>
  <si>
    <t>460200****3822</t>
  </si>
  <si>
    <t>460200****0086</t>
  </si>
  <si>
    <t>440582****1544</t>
  </si>
  <si>
    <t>460003****3025</t>
  </si>
  <si>
    <t>342221****1140</t>
  </si>
  <si>
    <t>460003****2624</t>
  </si>
  <si>
    <t>460033****3886</t>
  </si>
  <si>
    <t>469023****4429</t>
  </si>
  <si>
    <t>130302****1441</t>
  </si>
  <si>
    <t>460033****4480</t>
  </si>
  <si>
    <t>460034****0428</t>
  </si>
  <si>
    <t>460034****308X</t>
  </si>
  <si>
    <t>460033****3247</t>
  </si>
  <si>
    <t>460200****0026</t>
  </si>
  <si>
    <t>460200****2921</t>
  </si>
  <si>
    <t>460200****334X</t>
  </si>
  <si>
    <t>210402****0245</t>
  </si>
  <si>
    <t>460200****552X</t>
  </si>
  <si>
    <t>460034****1541</t>
  </si>
  <si>
    <t>460200****5126</t>
  </si>
  <si>
    <t>460200****0022</t>
  </si>
  <si>
    <t>460031****0821</t>
  </si>
  <si>
    <t>460034****002X</t>
  </si>
  <si>
    <t>460200****444X</t>
  </si>
  <si>
    <t>460033****4504</t>
  </si>
  <si>
    <t>460200****3400</t>
  </si>
  <si>
    <t>460200****0546</t>
  </si>
  <si>
    <t>460034****0484</t>
  </si>
  <si>
    <t>460200****0027</t>
  </si>
  <si>
    <t>460200****5128</t>
  </si>
  <si>
    <t>460200****0028</t>
  </si>
  <si>
    <t>460200****2726</t>
  </si>
  <si>
    <t>371525****0023</t>
  </si>
  <si>
    <t>460007****536X</t>
  </si>
  <si>
    <t>440582****1580</t>
  </si>
  <si>
    <t>460200****0029</t>
  </si>
  <si>
    <t>230183****0623</t>
  </si>
  <si>
    <t>460036****0066</t>
  </si>
  <si>
    <t>460200****0545</t>
  </si>
  <si>
    <t>460033****3264</t>
  </si>
  <si>
    <t>321181****0820</t>
  </si>
  <si>
    <t>460034****2122</t>
  </si>
  <si>
    <t>460200****0024</t>
  </si>
  <si>
    <t>460200****5527</t>
  </si>
  <si>
    <t>460200****5728</t>
  </si>
  <si>
    <t>460200****3167</t>
  </si>
  <si>
    <t>460007****7624</t>
  </si>
  <si>
    <t>460035****2342</t>
  </si>
  <si>
    <t>460200****3609</t>
  </si>
  <si>
    <t>340604****2264</t>
  </si>
  <si>
    <t>522128****1043</t>
  </si>
  <si>
    <t>460006****2022</t>
  </si>
  <si>
    <t>460034****5522</t>
  </si>
  <si>
    <t>460007****5361</t>
  </si>
  <si>
    <t>460031****6022</t>
  </si>
  <si>
    <t>469022****2424</t>
  </si>
  <si>
    <t>460031****5227</t>
  </si>
  <si>
    <t>330726****0028</t>
  </si>
  <si>
    <t>460003****2847</t>
  </si>
  <si>
    <t>460003****7623</t>
  </si>
  <si>
    <t>460002****052X</t>
  </si>
  <si>
    <t>469005****1025</t>
  </si>
  <si>
    <t>420881****2920</t>
  </si>
  <si>
    <t>460200****0049</t>
  </si>
  <si>
    <t>460200****3445</t>
  </si>
  <si>
    <t>460006****2728</t>
  </si>
  <si>
    <t>460004****1226</t>
  </si>
  <si>
    <t>460033****0021</t>
  </si>
  <si>
    <t>460200****0787</t>
  </si>
  <si>
    <t>460033****3248</t>
  </si>
  <si>
    <t>460033****5108</t>
  </si>
  <si>
    <t>460034****004X</t>
  </si>
  <si>
    <t>460200****6324</t>
  </si>
  <si>
    <t>460003****4427</t>
  </si>
  <si>
    <t>460200****0288</t>
  </si>
  <si>
    <t>460035****0068</t>
  </si>
  <si>
    <t>460034****0426</t>
  </si>
  <si>
    <t>460200****3888</t>
  </si>
  <si>
    <t>460006****4623</t>
  </si>
  <si>
    <t>469007****802X</t>
  </si>
  <si>
    <t>460007****0821</t>
  </si>
  <si>
    <t>210282****262X</t>
  </si>
  <si>
    <t>460200****6326</t>
  </si>
  <si>
    <t>460200****3846</t>
  </si>
  <si>
    <t>140423****4424</t>
  </si>
  <si>
    <t>460006****2329</t>
  </si>
  <si>
    <t>460003****1646</t>
  </si>
  <si>
    <t>460035****0229</t>
  </si>
  <si>
    <t>460033****1485</t>
  </si>
  <si>
    <t>460200****0289</t>
  </si>
  <si>
    <t>460200****030X</t>
  </si>
  <si>
    <t>460033****3267</t>
  </si>
  <si>
    <t>460025****3323</t>
  </si>
  <si>
    <t>460031****0849</t>
  </si>
  <si>
    <t>460031****5640</t>
  </si>
  <si>
    <t>460200****3148</t>
  </si>
  <si>
    <t>460200****652X</t>
  </si>
  <si>
    <t>460200****2362</t>
  </si>
  <si>
    <t>460006****464X</t>
  </si>
  <si>
    <t>469003****5647</t>
  </si>
  <si>
    <t>460200****3361</t>
  </si>
  <si>
    <t>460022****5126</t>
  </si>
  <si>
    <t>460200****0020</t>
  </si>
  <si>
    <t>650102****0028</t>
  </si>
  <si>
    <t>460003****5220</t>
  </si>
  <si>
    <t>511722****6701</t>
  </si>
  <si>
    <t>460200****0284</t>
  </si>
  <si>
    <t>460003****3843</t>
  </si>
  <si>
    <t>460033****7162</t>
  </si>
  <si>
    <t>511023****3260</t>
  </si>
  <si>
    <t>460007****3366</t>
  </si>
  <si>
    <t>460200****0025</t>
  </si>
  <si>
    <t>460033****5081</t>
  </si>
  <si>
    <t>460200****2749</t>
  </si>
  <si>
    <t>460003****3440</t>
  </si>
  <si>
    <t>460034****0026</t>
  </si>
  <si>
    <t>469028****4129</t>
  </si>
  <si>
    <t>460200****3387</t>
  </si>
  <si>
    <t>460001****0029</t>
  </si>
  <si>
    <t>460200****0282</t>
  </si>
  <si>
    <t>460200****4449</t>
  </si>
  <si>
    <t>460003****3447</t>
  </si>
  <si>
    <t>460004****3421</t>
  </si>
  <si>
    <t>460001****1921</t>
  </si>
  <si>
    <t>460200****3365</t>
  </si>
  <si>
    <t>460031****0828</t>
  </si>
  <si>
    <t>460200****4462</t>
  </si>
  <si>
    <t>460033****4544</t>
  </si>
  <si>
    <t>460200****052X</t>
  </si>
  <si>
    <t>460033****0901</t>
  </si>
  <si>
    <t>460034****3022</t>
  </si>
  <si>
    <t>460007****8028</t>
  </si>
  <si>
    <t>460003****2489</t>
  </si>
  <si>
    <t>513425****1821</t>
  </si>
  <si>
    <t>152128****0626</t>
  </si>
  <si>
    <t>460006****3422</t>
  </si>
  <si>
    <t>231002****1547</t>
  </si>
  <si>
    <t>460004****5829</t>
  </si>
  <si>
    <t>460033****4226</t>
  </si>
  <si>
    <t>460007****5026</t>
  </si>
  <si>
    <t>421024****3083</t>
  </si>
  <si>
    <t>460007****5808</t>
  </si>
  <si>
    <t>460200****5722</t>
  </si>
  <si>
    <t>654221****4027</t>
  </si>
  <si>
    <t>460200****5544</t>
  </si>
  <si>
    <t>460007****722X</t>
  </si>
  <si>
    <t>460036****0020</t>
  </si>
  <si>
    <t>460003****0248</t>
  </si>
  <si>
    <t>460035****3027</t>
  </si>
  <si>
    <t>460200****336X</t>
  </si>
  <si>
    <t>460200****4708</t>
  </si>
  <si>
    <t>460200****5121</t>
  </si>
  <si>
    <t>469027****4782</t>
  </si>
  <si>
    <t>231121****0128</t>
  </si>
  <si>
    <t>460200****5721</t>
  </si>
  <si>
    <t>460200****6524</t>
  </si>
  <si>
    <t>460200****2723</t>
  </si>
  <si>
    <t>469007****5784</t>
  </si>
  <si>
    <t>460035****022X</t>
  </si>
  <si>
    <t>460033****7181</t>
  </si>
  <si>
    <t>460007****6160</t>
  </si>
  <si>
    <t>460200****0287</t>
  </si>
  <si>
    <t>460003****2089</t>
  </si>
  <si>
    <t>460034****2420</t>
  </si>
  <si>
    <t>460200****4725</t>
  </si>
  <si>
    <t>460034****1228</t>
  </si>
  <si>
    <t>460007****0047</t>
  </si>
  <si>
    <t>460104****0021</t>
  </si>
  <si>
    <t>460028****0028</t>
  </si>
  <si>
    <t>460300****0328</t>
  </si>
  <si>
    <t>460033****4483</t>
  </si>
  <si>
    <t>460033****5765</t>
  </si>
  <si>
    <t>460034****0061</t>
  </si>
  <si>
    <t>460026****0629</t>
  </si>
  <si>
    <t>350521****7286</t>
  </si>
  <si>
    <t>460200****2721</t>
  </si>
  <si>
    <t>430981****0325</t>
  </si>
  <si>
    <t>460027****6221</t>
  </si>
  <si>
    <t>460006****4026</t>
  </si>
  <si>
    <t>460003****3565</t>
  </si>
  <si>
    <t>460007****6183</t>
  </si>
  <si>
    <t>460036****0043</t>
  </si>
  <si>
    <t>460200****4486</t>
  </si>
  <si>
    <t>460200****4922</t>
  </si>
  <si>
    <t>460028****6420</t>
  </si>
  <si>
    <t>460006****0029</t>
  </si>
  <si>
    <t>460031****0022</t>
  </si>
  <si>
    <t>460034****5524</t>
  </si>
  <si>
    <t>460200****382X</t>
  </si>
  <si>
    <t>469007****0024</t>
  </si>
  <si>
    <t>460200****1661</t>
  </si>
  <si>
    <t>460200****0785</t>
  </si>
  <si>
    <t>469027****3227</t>
  </si>
  <si>
    <t>460200****4444</t>
  </si>
  <si>
    <t>460034****3648</t>
  </si>
  <si>
    <t>460003****3243</t>
  </si>
  <si>
    <t>452624****2368</t>
  </si>
  <si>
    <t>412827****2540</t>
  </si>
  <si>
    <t>460200****0802</t>
  </si>
  <si>
    <t>152325****7029</t>
  </si>
  <si>
    <t>460002****0326</t>
  </si>
  <si>
    <t>460200****5546</t>
  </si>
  <si>
    <t>469007****7222</t>
  </si>
  <si>
    <t>460005****5126</t>
  </si>
  <si>
    <t>469003****612X</t>
  </si>
  <si>
    <t>411222****0525</t>
  </si>
  <si>
    <t>460200****0524</t>
  </si>
  <si>
    <t>460033****4506</t>
  </si>
  <si>
    <t>130984****5127</t>
  </si>
  <si>
    <t>460006****7826</t>
  </si>
  <si>
    <t>460200****3347</t>
  </si>
  <si>
    <t>460033****4224</t>
  </si>
  <si>
    <t>460030****3629</t>
  </si>
  <si>
    <t>460200****3360</t>
  </si>
  <si>
    <t>460028****7622</t>
  </si>
  <si>
    <t>460007****8020</t>
  </si>
  <si>
    <t>460033****7168</t>
  </si>
  <si>
    <t>460006****7821</t>
  </si>
  <si>
    <t>460200****0987</t>
  </si>
  <si>
    <t>460033****4846</t>
  </si>
  <si>
    <t>460007****5388</t>
  </si>
  <si>
    <t>460007****5769</t>
  </si>
  <si>
    <t>460034****5823</t>
  </si>
  <si>
    <t>410823****0235</t>
  </si>
  <si>
    <t>460001****0729</t>
  </si>
  <si>
    <t>230523****0823</t>
  </si>
  <si>
    <t>460007****5803</t>
  </si>
  <si>
    <t>460003****7649</t>
  </si>
  <si>
    <t>SYFY01_聘用制书记员1</t>
  </si>
  <si>
    <t>460025****4815</t>
  </si>
  <si>
    <t>460003****2433</t>
  </si>
  <si>
    <t>460200****0273</t>
  </si>
  <si>
    <t>460200****0032</t>
  </si>
  <si>
    <t>460006****6824</t>
  </si>
  <si>
    <t>460200****313X</t>
  </si>
  <si>
    <t>460028****0411</t>
  </si>
  <si>
    <t>460006****6817</t>
  </si>
  <si>
    <t>460007****6156</t>
  </si>
  <si>
    <t>460001****0519</t>
  </si>
  <si>
    <t>460200****001X</t>
  </si>
  <si>
    <t>460200****0516</t>
  </si>
  <si>
    <t>460200****4434</t>
  </si>
  <si>
    <t>460030****0031</t>
  </si>
  <si>
    <t>SYFY02_聘用制书记员2</t>
  </si>
  <si>
    <t>460200****002X</t>
  </si>
  <si>
    <t>210282****7848</t>
  </si>
  <si>
    <t>460035****0023</t>
  </si>
  <si>
    <t>460007****5766</t>
  </si>
  <si>
    <t>460003****1485</t>
  </si>
  <si>
    <t>460034****0049</t>
  </si>
  <si>
    <t>460031****0026</t>
  </si>
  <si>
    <t>320703****0520</t>
  </si>
  <si>
    <t>460200****0306</t>
  </si>
  <si>
    <t>460025****1222</t>
  </si>
  <si>
    <t>460003****2466</t>
  </si>
  <si>
    <t>460200****1200</t>
  </si>
  <si>
    <t>460003****3024</t>
  </si>
  <si>
    <t>460200****2509</t>
  </si>
  <si>
    <t>460033****5983</t>
  </si>
  <si>
    <t>460034****3640</t>
  </si>
  <si>
    <t>460200****5143</t>
  </si>
  <si>
    <t>460034****3625</t>
  </si>
  <si>
    <t>460003****6020</t>
  </si>
  <si>
    <t>460003****0225</t>
  </si>
  <si>
    <t>460003****4046</t>
  </si>
  <si>
    <t>460007****8521</t>
  </si>
  <si>
    <t>460200****6529</t>
  </si>
  <si>
    <t>460200****4447</t>
  </si>
  <si>
    <t>460034****0024</t>
  </si>
  <si>
    <t>460200****3369</t>
  </si>
  <si>
    <t>460035****1929</t>
  </si>
  <si>
    <t>460200****4900</t>
  </si>
  <si>
    <t>469003****5326</t>
  </si>
  <si>
    <t>460034****3621</t>
  </si>
  <si>
    <t>460031****0043</t>
  </si>
  <si>
    <t>460200****3343</t>
  </si>
  <si>
    <t>460200****0066</t>
  </si>
  <si>
    <t>460003****0049</t>
  </si>
  <si>
    <t>460033****7504</t>
  </si>
  <si>
    <t>460036****3221</t>
  </si>
  <si>
    <t>460007****6165</t>
  </si>
  <si>
    <t>460003****5648</t>
  </si>
  <si>
    <t>460002****3844</t>
  </si>
  <si>
    <t>460003****242X</t>
  </si>
  <si>
    <t>460200****4446</t>
  </si>
  <si>
    <t>TCFY01_聘用制书记员1</t>
  </si>
  <si>
    <t>460026****242X</t>
  </si>
  <si>
    <t>460026****4527</t>
  </si>
  <si>
    <t>460026****0665</t>
  </si>
  <si>
    <t>460026****1226</t>
  </si>
  <si>
    <t>460026****0061</t>
  </si>
  <si>
    <t>TCFY02_聘用制书记员2</t>
  </si>
  <si>
    <t>460026****0013</t>
  </si>
  <si>
    <t>460026****513X</t>
  </si>
  <si>
    <t>460026****0039</t>
  </si>
  <si>
    <t>460026****2459</t>
  </si>
  <si>
    <t>460026****1215</t>
  </si>
  <si>
    <t>460026****0014</t>
  </si>
  <si>
    <t>460026****001X</t>
  </si>
  <si>
    <t>460026****2435</t>
  </si>
  <si>
    <t>460026****0312</t>
  </si>
  <si>
    <t>460026****1519</t>
  </si>
  <si>
    <t>460026****2412</t>
  </si>
  <si>
    <t>460026****2112</t>
  </si>
  <si>
    <t>460026****1814</t>
  </si>
  <si>
    <t>450821****0216</t>
  </si>
  <si>
    <t>460026****123X</t>
  </si>
  <si>
    <t>460026****2712</t>
  </si>
  <si>
    <t>460026****3314</t>
  </si>
  <si>
    <t>460026****0318</t>
  </si>
  <si>
    <t>460026****2434</t>
  </si>
  <si>
    <t>460026****0035</t>
  </si>
  <si>
    <t>460026****3311</t>
  </si>
  <si>
    <t>460026****0616</t>
  </si>
  <si>
    <t>WCFY01_聘用制书记员</t>
  </si>
  <si>
    <t>460005****0314</t>
  </si>
  <si>
    <t>469021****2727</t>
  </si>
  <si>
    <t>460022****0313</t>
  </si>
  <si>
    <t>460005****0315</t>
  </si>
  <si>
    <t>460022****0036</t>
  </si>
  <si>
    <t>460004****3023</t>
  </si>
  <si>
    <t>460007****4960</t>
  </si>
  <si>
    <t>460022****0523</t>
  </si>
  <si>
    <t>460025****0037</t>
  </si>
  <si>
    <t>460022****2510</t>
  </si>
  <si>
    <t>513821****4961</t>
  </si>
  <si>
    <t>460022****0325</t>
  </si>
  <si>
    <t>460005****214X</t>
  </si>
  <si>
    <t>460033****0109</t>
  </si>
  <si>
    <t>460022****0027</t>
  </si>
  <si>
    <t>460027****0022</t>
  </si>
  <si>
    <t>460022****392X</t>
  </si>
  <si>
    <t>460005****3545</t>
  </si>
  <si>
    <t>372926****1818</t>
  </si>
  <si>
    <t>460001****1014</t>
  </si>
  <si>
    <t>460022****3927</t>
  </si>
  <si>
    <t>421123****7621</t>
  </si>
  <si>
    <t>460004****0240</t>
  </si>
  <si>
    <t>460005****0322</t>
  </si>
  <si>
    <t>460005****3222</t>
  </si>
  <si>
    <t>460004****1071</t>
  </si>
  <si>
    <t>460034****3028</t>
  </si>
  <si>
    <t>460022****0527</t>
  </si>
  <si>
    <t>469005****2316</t>
  </si>
  <si>
    <t>460022****1729</t>
  </si>
  <si>
    <t>460027****0404</t>
  </si>
  <si>
    <t>460022****0026</t>
  </si>
  <si>
    <t>460022****1228</t>
  </si>
  <si>
    <t>460005****1228</t>
  </si>
  <si>
    <t>460022****1215</t>
  </si>
  <si>
    <t>460022****0316</t>
  </si>
  <si>
    <t>460003****2428</t>
  </si>
  <si>
    <t>460031****5622</t>
  </si>
  <si>
    <t>460005****3250</t>
  </si>
  <si>
    <t>460005****3227</t>
  </si>
  <si>
    <t>460022****121X</t>
  </si>
  <si>
    <t>460005****2128</t>
  </si>
  <si>
    <t>460005****4323</t>
  </si>
  <si>
    <t>460004****6017</t>
  </si>
  <si>
    <t>460006****0415</t>
  </si>
  <si>
    <t>152501****061X</t>
  </si>
  <si>
    <t>460022****101X</t>
  </si>
  <si>
    <t>460022****6423</t>
  </si>
  <si>
    <t>460022****0020</t>
  </si>
  <si>
    <t>460005****1524</t>
  </si>
  <si>
    <t>460005****3015</t>
  </si>
  <si>
    <t>530381****1343</t>
  </si>
  <si>
    <t>460003****2212</t>
  </si>
  <si>
    <t>460031****4449</t>
  </si>
  <si>
    <t>469005****4522</t>
  </si>
  <si>
    <t>460002****4826</t>
  </si>
  <si>
    <t>460022****0018</t>
  </si>
  <si>
    <t>460034****2723</t>
  </si>
  <si>
    <t>460005****5122</t>
  </si>
  <si>
    <t>460005****0513</t>
  </si>
  <si>
    <t>460022****0549</t>
  </si>
  <si>
    <t>460003****2062</t>
  </si>
  <si>
    <t>460004****182X</t>
  </si>
  <si>
    <t>460005****3540</t>
  </si>
  <si>
    <t>460036****3522</t>
  </si>
  <si>
    <t>460022****4122</t>
  </si>
  <si>
    <t>632801****1013</t>
  </si>
  <si>
    <t>460022****5829</t>
  </si>
  <si>
    <t>460033****4487</t>
  </si>
  <si>
    <t>460022****5146</t>
  </si>
  <si>
    <t>460022****1026</t>
  </si>
  <si>
    <t>460034****0060</t>
  </si>
  <si>
    <t>460005****0321</t>
  </si>
  <si>
    <t>460005****1024</t>
  </si>
  <si>
    <t>460028****0424</t>
  </si>
  <si>
    <t>460028****3624</t>
  </si>
  <si>
    <t>460036****722X</t>
  </si>
  <si>
    <t>460022****0327</t>
  </si>
  <si>
    <t>460022****0328</t>
  </si>
  <si>
    <t>460022****1244</t>
  </si>
  <si>
    <t>460022****0010</t>
  </si>
  <si>
    <t>460005****5124</t>
  </si>
  <si>
    <t>460005****514X</t>
  </si>
  <si>
    <t>469026****5225</t>
  </si>
  <si>
    <t>460026****2127</t>
  </si>
  <si>
    <t>460005****3511</t>
  </si>
  <si>
    <t>460200****470X</t>
  </si>
  <si>
    <t>142723****0228</t>
  </si>
  <si>
    <t>460005****0025</t>
  </si>
  <si>
    <t>460006****782X</t>
  </si>
  <si>
    <t>460028****7229</t>
  </si>
  <si>
    <t>460022****0348</t>
  </si>
  <si>
    <t>320321****1428</t>
  </si>
  <si>
    <t>460027****8503</t>
  </si>
  <si>
    <t>460003****3420</t>
  </si>
  <si>
    <t>460002****3026</t>
  </si>
  <si>
    <t>460007****6166</t>
  </si>
  <si>
    <t>460005****1722</t>
  </si>
  <si>
    <t>460003****4872</t>
  </si>
  <si>
    <t>460022****3025</t>
  </si>
  <si>
    <t>460022****2728</t>
  </si>
  <si>
    <t>460006****6516</t>
  </si>
  <si>
    <t>460022****3243</t>
  </si>
  <si>
    <t>460033****4583</t>
  </si>
  <si>
    <t>460031****3625</t>
  </si>
  <si>
    <t>460003****3043</t>
  </si>
  <si>
    <t>460006****203X</t>
  </si>
  <si>
    <t>460027****1721</t>
  </si>
  <si>
    <t>460005****0317</t>
  </si>
  <si>
    <t>460003****5842</t>
  </si>
  <si>
    <t>460022****0016</t>
  </si>
  <si>
    <t>460022****4526</t>
  </si>
  <si>
    <t>460022****0019</t>
  </si>
  <si>
    <t>530322****2100</t>
  </si>
  <si>
    <t>460005****1924</t>
  </si>
  <si>
    <t>WNFY01_聘用制书记员1</t>
  </si>
  <si>
    <t>460006****2933</t>
  </si>
  <si>
    <t>460006****7518</t>
  </si>
  <si>
    <t>460006****0410</t>
  </si>
  <si>
    <t>460006****4635</t>
  </si>
  <si>
    <t>460006****0214</t>
  </si>
  <si>
    <t>460006****1693</t>
  </si>
  <si>
    <t>460006****521X</t>
  </si>
  <si>
    <t>460006****061X</t>
  </si>
  <si>
    <t>460006****0619</t>
  </si>
  <si>
    <t>460006****4415</t>
  </si>
  <si>
    <t>460006****001X</t>
  </si>
  <si>
    <t>460006****2016</t>
  </si>
  <si>
    <t>460006****4017</t>
  </si>
  <si>
    <t>460006****0417</t>
  </si>
  <si>
    <t>460006****0239</t>
  </si>
  <si>
    <t>460006****2718</t>
  </si>
  <si>
    <t>460006****4410</t>
  </si>
  <si>
    <t>460006****2337</t>
  </si>
  <si>
    <t>460006****4812</t>
  </si>
  <si>
    <t>460006****0616</t>
  </si>
  <si>
    <t>460006****041X</t>
  </si>
  <si>
    <t>460006****5216</t>
  </si>
  <si>
    <t>460006****1637</t>
  </si>
  <si>
    <t>460006****461X</t>
  </si>
  <si>
    <t>460006****405X</t>
  </si>
  <si>
    <t>460006****0914</t>
  </si>
  <si>
    <t>460006****0413</t>
  </si>
  <si>
    <t>460006****0037</t>
  </si>
  <si>
    <t>460006****0012</t>
  </si>
  <si>
    <t>WNFY02_聘用制书记员2</t>
  </si>
  <si>
    <t>460006****0017</t>
  </si>
  <si>
    <t>460006****4011</t>
  </si>
  <si>
    <t>460003****3437</t>
  </si>
  <si>
    <t>460006****4817</t>
  </si>
  <si>
    <t>460006****4830</t>
  </si>
  <si>
    <t>460031****0031</t>
  </si>
  <si>
    <t>WNFY03_聘用制书记员3</t>
  </si>
  <si>
    <t>460006****002X</t>
  </si>
  <si>
    <t>460006****0246</t>
  </si>
  <si>
    <t>460006****1626</t>
  </si>
  <si>
    <t>460006****0423</t>
  </si>
  <si>
    <t>460006****2748</t>
  </si>
  <si>
    <t>460006****8728</t>
  </si>
  <si>
    <t>460006****202X</t>
  </si>
  <si>
    <t>460006****0025</t>
  </si>
  <si>
    <t>460006****1629</t>
  </si>
  <si>
    <t>452624****0468</t>
  </si>
  <si>
    <t>460006****4425</t>
  </si>
  <si>
    <t>460006****0224</t>
  </si>
  <si>
    <t>460006****5240</t>
  </si>
  <si>
    <t>460006****0027</t>
  </si>
  <si>
    <t>460006****3142</t>
  </si>
  <si>
    <t>460006****0627</t>
  </si>
  <si>
    <t>460006****0226</t>
  </si>
  <si>
    <t>460006****8123</t>
  </si>
  <si>
    <t>460006****812X</t>
  </si>
  <si>
    <t>460006****4826</t>
  </si>
  <si>
    <t>460006****1627</t>
  </si>
  <si>
    <t>460006****2925</t>
  </si>
  <si>
    <t>460006****0043</t>
  </si>
  <si>
    <t>460006****0425</t>
  </si>
  <si>
    <t>460006****0645</t>
  </si>
  <si>
    <t>460006****5247</t>
  </si>
  <si>
    <t>460006****022X</t>
  </si>
  <si>
    <t>460006****274X</t>
  </si>
  <si>
    <t>460006****3126</t>
  </si>
  <si>
    <t>460006****4042</t>
  </si>
  <si>
    <t>460006****1322</t>
  </si>
  <si>
    <t>412726****8029</t>
  </si>
  <si>
    <t>460006****132X</t>
  </si>
  <si>
    <t>460006****8121</t>
  </si>
  <si>
    <t>460006****8120</t>
  </si>
  <si>
    <t>460006****0424</t>
  </si>
  <si>
    <t>460006****2724</t>
  </si>
  <si>
    <t>460006****8142</t>
  </si>
  <si>
    <t>460006****150X</t>
  </si>
  <si>
    <t>WNFY04_聘用制书记员4</t>
  </si>
  <si>
    <t>460006****0221</t>
  </si>
  <si>
    <t>460028****124X</t>
  </si>
  <si>
    <t>530324****0523</t>
  </si>
  <si>
    <t>460006****4420</t>
  </si>
  <si>
    <t>420104****242X</t>
  </si>
  <si>
    <t>460034****5027</t>
  </si>
  <si>
    <t>460006****8422</t>
  </si>
  <si>
    <t>460028****5227</t>
  </si>
  <si>
    <t>469003****7326</t>
  </si>
  <si>
    <t>460003****3100</t>
  </si>
  <si>
    <t>460003****6060</t>
  </si>
  <si>
    <t>460031****0825</t>
  </si>
  <si>
    <t>460006****8426</t>
  </si>
  <si>
    <t>460006****2924</t>
  </si>
  <si>
    <t>460003****2825</t>
  </si>
  <si>
    <t>460006****2720</t>
  </si>
  <si>
    <t>460300****0044</t>
  </si>
  <si>
    <t>460006****0622</t>
  </si>
  <si>
    <t>WZSFY01_聘用制书记员</t>
  </si>
  <si>
    <t>460036****3225</t>
  </si>
  <si>
    <t>460027****292X</t>
  </si>
  <si>
    <t>460001****151X</t>
  </si>
  <si>
    <t>460031****5225</t>
  </si>
  <si>
    <t>460028****0035</t>
  </si>
  <si>
    <t>460036****0033</t>
  </si>
  <si>
    <t>460001****0526</t>
  </si>
  <si>
    <t>460001****1324</t>
  </si>
  <si>
    <t>XYFY01_聘用制书记员</t>
  </si>
  <si>
    <t>410181****8549</t>
  </si>
  <si>
    <t>460027****2925</t>
  </si>
  <si>
    <t>230208****1015</t>
  </si>
  <si>
    <t>460003****5428</t>
  </si>
  <si>
    <t>460104****0045</t>
  </si>
  <si>
    <t>410726****702X</t>
  </si>
  <si>
    <t>460103****1819</t>
  </si>
  <si>
    <t>460032****7643</t>
  </si>
  <si>
    <t>460104****0620</t>
  </si>
  <si>
    <t>460031****0826</t>
  </si>
  <si>
    <t>460033****0035</t>
  </si>
  <si>
    <t>460003****3827</t>
  </si>
  <si>
    <t>460006****4852</t>
  </si>
  <si>
    <t>460004****6419</t>
  </si>
  <si>
    <t>469030****0028</t>
  </si>
  <si>
    <t>460104****0031</t>
  </si>
  <si>
    <t>362203****202X</t>
  </si>
  <si>
    <t>421223****0027</t>
  </si>
  <si>
    <t>460022****6228</t>
  </si>
  <si>
    <t>460028****3260</t>
  </si>
  <si>
    <t>230206****0228</t>
  </si>
  <si>
    <t>469024****0831</t>
  </si>
  <si>
    <t>460034****0942</t>
  </si>
  <si>
    <t>460102****1240</t>
  </si>
  <si>
    <t>460003****021X</t>
  </si>
  <si>
    <t>460003****002X</t>
  </si>
  <si>
    <t>469026****1260</t>
  </si>
  <si>
    <t>460027****0054</t>
  </si>
  <si>
    <t>460036****7523</t>
  </si>
  <si>
    <t>460006****4027</t>
  </si>
  <si>
    <t>460002****561X</t>
  </si>
  <si>
    <t>140225****5427</t>
  </si>
  <si>
    <t>431021****352X</t>
  </si>
  <si>
    <t>440825****1162</t>
  </si>
  <si>
    <t>230502****0714</t>
  </si>
  <si>
    <t>460104****0042</t>
  </si>
  <si>
    <t>460007****852X</t>
  </si>
  <si>
    <t>620321****3020</t>
  </si>
  <si>
    <t>460033****5085</t>
  </si>
  <si>
    <t>460026****062X</t>
  </si>
  <si>
    <t>441422****262X</t>
  </si>
  <si>
    <t>460200****4697</t>
  </si>
  <si>
    <t>511381****0063</t>
  </si>
  <si>
    <t>152123****002X</t>
  </si>
  <si>
    <t>460031****524X</t>
  </si>
  <si>
    <t>429005****2664</t>
  </si>
  <si>
    <t>460006****4661</t>
  </si>
  <si>
    <t>460104****1224</t>
  </si>
  <si>
    <t>460022****3240</t>
  </si>
  <si>
    <t>460006****4820</t>
  </si>
  <si>
    <t>220183****5228</t>
  </si>
  <si>
    <t>460102****1520</t>
  </si>
  <si>
    <t>445121****4310</t>
  </si>
  <si>
    <t>460031****5641</t>
  </si>
  <si>
    <t>460036****0027</t>
  </si>
  <si>
    <t>460036****0040</t>
  </si>
  <si>
    <t>520103****2025</t>
  </si>
  <si>
    <t>460103****1246</t>
  </si>
  <si>
    <t>460102****0622</t>
  </si>
  <si>
    <t>460103****032X</t>
  </si>
  <si>
    <t>460102****1237</t>
  </si>
  <si>
    <t>460103****1824</t>
  </si>
  <si>
    <t>460104****0312</t>
  </si>
  <si>
    <t>460028****0864</t>
  </si>
  <si>
    <t>460104****181X</t>
  </si>
  <si>
    <t>460003****5688</t>
  </si>
  <si>
    <t>460028****004X</t>
  </si>
  <si>
    <t>460103****1831</t>
  </si>
  <si>
    <t>460030****7221</t>
  </si>
  <si>
    <t>460001****1027</t>
  </si>
  <si>
    <t>460026****1828</t>
  </si>
  <si>
    <t>460004****0025</t>
  </si>
  <si>
    <t>460007****0818</t>
  </si>
  <si>
    <t>142622****5246</t>
  </si>
  <si>
    <t>460103****1525</t>
  </si>
  <si>
    <t>460006****8414</t>
  </si>
  <si>
    <t>460005****1223</t>
  </si>
  <si>
    <t>460025****3321</t>
  </si>
  <si>
    <t>460102****0316</t>
  </si>
  <si>
    <t>460102****2440</t>
  </si>
  <si>
    <t>460105****712X</t>
  </si>
  <si>
    <t>460103****1223</t>
  </si>
  <si>
    <t>460027****6617</t>
  </si>
  <si>
    <t>460027****1327</t>
  </si>
  <si>
    <t>460004****4449</t>
  </si>
  <si>
    <t>460102****0015</t>
  </si>
  <si>
    <t>460022****2524</t>
  </si>
  <si>
    <t>460028****6413</t>
  </si>
  <si>
    <t>460004****0102</t>
  </si>
  <si>
    <t>350521****7523</t>
  </si>
  <si>
    <t>460007****2043</t>
  </si>
  <si>
    <t>460027****4420</t>
  </si>
  <si>
    <t>460027****4125</t>
  </si>
  <si>
    <t>460004****0021</t>
  </si>
  <si>
    <t>460004****4427</t>
  </si>
  <si>
    <t>469024****5214</t>
  </si>
  <si>
    <t>460031****5621</t>
  </si>
  <si>
    <t>460004****0078</t>
  </si>
  <si>
    <t>460104****1521</t>
  </si>
  <si>
    <t>460028****4047</t>
  </si>
  <si>
    <t>460028****001X</t>
  </si>
  <si>
    <t>460006****2712</t>
  </si>
  <si>
    <t>460034****1820</t>
  </si>
  <si>
    <t>460035****0016</t>
  </si>
  <si>
    <t>469002****5422</t>
  </si>
  <si>
    <t>460027****6629</t>
  </si>
  <si>
    <t>460028****6025</t>
  </si>
  <si>
    <t>460007****0884</t>
  </si>
  <si>
    <t>460026****512X</t>
  </si>
  <si>
    <t>460003****0442</t>
  </si>
  <si>
    <t>432503****3165</t>
  </si>
  <si>
    <t>460027****4421</t>
  </si>
  <si>
    <t>460103****2760</t>
  </si>
  <si>
    <t>460031****0857</t>
  </si>
  <si>
    <t>460003****4613</t>
  </si>
  <si>
    <t>420117****0030</t>
  </si>
  <si>
    <t>460026****061X</t>
  </si>
  <si>
    <t>460104****1223</t>
  </si>
  <si>
    <t>460025****0041</t>
  </si>
  <si>
    <t>460006****3429</t>
  </si>
  <si>
    <t>231102****0210</t>
  </si>
  <si>
    <t>460007****0093</t>
  </si>
  <si>
    <t>460102****331X</t>
  </si>
  <si>
    <t>130205****0036</t>
  </si>
  <si>
    <t>469023****1325</t>
  </si>
  <si>
    <t>460001****1023</t>
  </si>
  <si>
    <t>430781****1023</t>
  </si>
  <si>
    <t>150403****3622</t>
  </si>
  <si>
    <t>622827****0360</t>
  </si>
  <si>
    <t>469024****0021</t>
  </si>
  <si>
    <t>220724****2847</t>
  </si>
  <si>
    <t>460003****0423</t>
  </si>
  <si>
    <t>460003****8812</t>
  </si>
  <si>
    <t>460004****1420</t>
  </si>
  <si>
    <t>460028****3632</t>
  </si>
  <si>
    <t>460028****3641</t>
  </si>
  <si>
    <t>460031****6401</t>
  </si>
  <si>
    <t>460026****1521</t>
  </si>
  <si>
    <t>460028****0064</t>
  </si>
  <si>
    <t>460003****0412</t>
  </si>
  <si>
    <t>511902****1844</t>
  </si>
  <si>
    <t>460003****288X</t>
  </si>
  <si>
    <t>460004****402X</t>
  </si>
  <si>
    <t>220881****1126</t>
  </si>
  <si>
    <t>460002****4421</t>
  </si>
  <si>
    <t>460004****4226</t>
  </si>
  <si>
    <t>460031****4428</t>
  </si>
  <si>
    <t>460103****122X</t>
  </si>
  <si>
    <t>460104****1518</t>
  </si>
  <si>
    <t>622201****1513</t>
  </si>
  <si>
    <t>430529****6284</t>
  </si>
  <si>
    <t>460026****3912</t>
  </si>
  <si>
    <t>460004****4067</t>
  </si>
  <si>
    <t>460007****0421</t>
  </si>
  <si>
    <t>460104****0020</t>
  </si>
  <si>
    <t>460026****4228</t>
  </si>
  <si>
    <t>411422****0613</t>
  </si>
  <si>
    <t>460102****0322</t>
  </si>
  <si>
    <t>130722****0027</t>
  </si>
  <si>
    <t>460004****1236</t>
  </si>
  <si>
    <t>130503****1223</t>
  </si>
  <si>
    <t>460200****5123</t>
  </si>
  <si>
    <t>460028****2438</t>
  </si>
  <si>
    <t>460034****5888</t>
  </si>
  <si>
    <t>460036****4823</t>
  </si>
  <si>
    <t>460033****322X</t>
  </si>
  <si>
    <t>460036****7229</t>
  </si>
  <si>
    <t>530322****2829</t>
  </si>
  <si>
    <t>140202****3520</t>
  </si>
  <si>
    <t>150721****0921</t>
  </si>
  <si>
    <t>460104****1222</t>
  </si>
  <si>
    <t>460033****5080</t>
  </si>
  <si>
    <t>460004****1423</t>
  </si>
  <si>
    <t>460003****4629</t>
  </si>
  <si>
    <t>460027****2615</t>
  </si>
  <si>
    <t>460006****2327</t>
  </si>
  <si>
    <t>460026****0015</t>
  </si>
  <si>
    <t>460004****3416</t>
  </si>
  <si>
    <t>460028****1216</t>
  </si>
  <si>
    <t>230122****0180</t>
  </si>
  <si>
    <t>460006****2923</t>
  </si>
  <si>
    <t>460033****3305</t>
  </si>
  <si>
    <t>140431****0065</t>
  </si>
  <si>
    <t>460026****3070</t>
  </si>
  <si>
    <t>460026****0046</t>
  </si>
  <si>
    <t>460004****3426</t>
  </si>
  <si>
    <t>460003****0218</t>
  </si>
  <si>
    <t>460028****4429</t>
  </si>
  <si>
    <t>622701****4729</t>
  </si>
  <si>
    <t>410421****5025</t>
  </si>
  <si>
    <t>460004****4619</t>
  </si>
  <si>
    <t>350424****0029</t>
  </si>
  <si>
    <t>460027****4149</t>
  </si>
  <si>
    <t>460030****3340</t>
  </si>
  <si>
    <t>460026****0048</t>
  </si>
  <si>
    <t>460028****0963</t>
  </si>
  <si>
    <t>460007****5007</t>
  </si>
  <si>
    <t>460103****0323</t>
  </si>
  <si>
    <t>460200****0021</t>
  </si>
  <si>
    <t>460004****5339</t>
  </si>
  <si>
    <t>622425****1307</t>
  </si>
  <si>
    <t>460104****0024</t>
  </si>
  <si>
    <t>460031****6029</t>
  </si>
  <si>
    <t>460004****4866</t>
  </si>
  <si>
    <t>460003****3844</t>
  </si>
  <si>
    <t>460036****2923</t>
  </si>
  <si>
    <t>460036****354X</t>
  </si>
  <si>
    <t>460033****3908</t>
  </si>
  <si>
    <t>460004****6428</t>
  </si>
  <si>
    <t>460034****0463</t>
  </si>
  <si>
    <t>460006****6512</t>
  </si>
  <si>
    <t>460104****0628</t>
  </si>
  <si>
    <t>510525****0020</t>
  </si>
  <si>
    <t>460004****0217</t>
  </si>
  <si>
    <t>460003****7240</t>
  </si>
  <si>
    <t>441424****0978</t>
  </si>
  <si>
    <t>460104****1227</t>
  </si>
  <si>
    <t>460001****0725</t>
  </si>
  <si>
    <t>460004****2040</t>
  </si>
  <si>
    <t>460003****4611</t>
  </si>
  <si>
    <t>460033****3220</t>
  </si>
  <si>
    <t>460028****0848</t>
  </si>
  <si>
    <t>460028****0025</t>
  </si>
  <si>
    <t>460022****4316</t>
  </si>
  <si>
    <t>460104****1217</t>
  </si>
  <si>
    <t>460031****081X</t>
  </si>
  <si>
    <t>460026****036X</t>
  </si>
  <si>
    <t>460036****482X</t>
  </si>
  <si>
    <t>220702****0820</t>
  </si>
  <si>
    <t>450325****0928</t>
  </si>
  <si>
    <t>460007****9263</t>
  </si>
  <si>
    <t>142301****0282</t>
  </si>
  <si>
    <t>460006****3760</t>
  </si>
  <si>
    <t>460004****4229</t>
  </si>
  <si>
    <t>460036****7522</t>
  </si>
  <si>
    <t>460036****7526</t>
  </si>
  <si>
    <t>460006****3425</t>
  </si>
  <si>
    <t>520181****082X</t>
  </si>
  <si>
    <t>440923****0282</t>
  </si>
  <si>
    <t>232126****0942</t>
  </si>
  <si>
    <t>460103****1814</t>
  </si>
  <si>
    <t>460102****0325</t>
  </si>
  <si>
    <t>460004****5815</t>
  </si>
  <si>
    <t>460003****4224</t>
  </si>
  <si>
    <t>460006****2725</t>
  </si>
  <si>
    <t>460027****4726</t>
  </si>
  <si>
    <t>460026****002X</t>
  </si>
  <si>
    <t>469026****4010</t>
  </si>
  <si>
    <t>460006****4062</t>
  </si>
  <si>
    <t>460004****522X</t>
  </si>
  <si>
    <t>460006****0250</t>
  </si>
  <si>
    <t>460104****1520</t>
  </si>
  <si>
    <t>350583****8311</t>
  </si>
  <si>
    <t>469006****8727</t>
  </si>
  <si>
    <t>460028****2428</t>
  </si>
  <si>
    <t>460027****0625</t>
  </si>
  <si>
    <t>460003****4244</t>
  </si>
  <si>
    <t>410411****5580</t>
  </si>
  <si>
    <t>622421****1323</t>
  </si>
  <si>
    <t>460025****2727</t>
  </si>
  <si>
    <t>469027****5981</t>
  </si>
  <si>
    <t>460003****6654</t>
  </si>
  <si>
    <t>460103****034X</t>
  </si>
  <si>
    <t>460027****2986</t>
  </si>
  <si>
    <t>460006****2315</t>
  </si>
  <si>
    <t>460026****2443</t>
  </si>
  <si>
    <t>460026****2722</t>
  </si>
  <si>
    <t>460104****0972</t>
  </si>
  <si>
    <t>460007****5023</t>
  </si>
  <si>
    <t>460027****0041</t>
  </si>
  <si>
    <t>460028****0821</t>
  </si>
  <si>
    <t>460003****2616</t>
  </si>
  <si>
    <t>460103****272X</t>
  </si>
  <si>
    <t>460004****5628</t>
  </si>
  <si>
    <t>460033****3358</t>
  </si>
  <si>
    <t>460033****3881</t>
  </si>
  <si>
    <t>460028****0432</t>
  </si>
  <si>
    <t>460022****0562</t>
  </si>
  <si>
    <t>460025****0623</t>
  </si>
  <si>
    <t>460006****7525</t>
  </si>
  <si>
    <t>460001****0322</t>
  </si>
  <si>
    <t>460004****4814</t>
  </si>
  <si>
    <t>460006****6226</t>
  </si>
  <si>
    <t>460001****0329</t>
  </si>
  <si>
    <t>460006****2336</t>
  </si>
  <si>
    <t>460027****4745</t>
  </si>
  <si>
    <t>460027****7639</t>
  </si>
  <si>
    <t>460036****5221</t>
  </si>
  <si>
    <t>460004****3828</t>
  </si>
  <si>
    <t>460104****0322</t>
  </si>
  <si>
    <t>441421****6445</t>
  </si>
  <si>
    <t>460036****041X</t>
  </si>
  <si>
    <t>460027****1341</t>
  </si>
  <si>
    <t>460027****0400</t>
  </si>
  <si>
    <t>450121****1561</t>
  </si>
  <si>
    <t>460107****3427</t>
  </si>
  <si>
    <t>460004****5042</t>
  </si>
  <si>
    <t>460022****0519</t>
  </si>
  <si>
    <t>460007****6564</t>
  </si>
  <si>
    <t>469007****436X</t>
  </si>
  <si>
    <t>440582****4213</t>
  </si>
  <si>
    <t>460031****5629</t>
  </si>
  <si>
    <t>441827****0021</t>
  </si>
  <si>
    <t>460103****3020</t>
  </si>
  <si>
    <t>460103****091X</t>
  </si>
  <si>
    <t>460027****2930</t>
  </si>
  <si>
    <t>460004****2622</t>
  </si>
  <si>
    <t>460034****0034</t>
  </si>
  <si>
    <t>460034****2116</t>
  </si>
  <si>
    <t>460104****1210</t>
  </si>
  <si>
    <t>460004****202X</t>
  </si>
  <si>
    <t>460104****032X</t>
  </si>
  <si>
    <t>460004****0848</t>
  </si>
  <si>
    <t>460028****0827</t>
  </si>
  <si>
    <t>460006****2370</t>
  </si>
  <si>
    <t>460006****0225</t>
  </si>
  <si>
    <t>460104****0041</t>
  </si>
  <si>
    <t>460031****682X</t>
  </si>
  <si>
    <t>460004****0223</t>
  </si>
  <si>
    <t>460103****1229</t>
  </si>
  <si>
    <t>460030****5426</t>
  </si>
  <si>
    <t>460102****2160</t>
  </si>
  <si>
    <t>460004****4422</t>
  </si>
  <si>
    <t>460028****5632</t>
  </si>
  <si>
    <t>460003****462X</t>
  </si>
  <si>
    <t>469003****0624</t>
  </si>
  <si>
    <t>460004****4041</t>
  </si>
  <si>
    <t>460103****062X</t>
  </si>
  <si>
    <t>460003****102X</t>
  </si>
  <si>
    <t>460006****7248</t>
  </si>
  <si>
    <t>460005****2117</t>
  </si>
  <si>
    <t>460002****1229</t>
  </si>
  <si>
    <t>460033****4860</t>
  </si>
  <si>
    <t>460104****1228</t>
  </si>
  <si>
    <t>460006****8111</t>
  </si>
  <si>
    <t>460103****2127</t>
  </si>
  <si>
    <t>370304****0048</t>
  </si>
  <si>
    <t>220381****1421</t>
  </si>
  <si>
    <t>460036****002X</t>
  </si>
  <si>
    <t>460004****3818</t>
  </si>
  <si>
    <t>460027****5947</t>
  </si>
  <si>
    <t>460007****2020</t>
  </si>
  <si>
    <t>460006****4018</t>
  </si>
  <si>
    <t>460036****3514</t>
  </si>
  <si>
    <t>469024****5629</t>
  </si>
  <si>
    <t>460006****8124</t>
  </si>
  <si>
    <t>460005****0325</t>
  </si>
  <si>
    <t>460003****0019</t>
  </si>
  <si>
    <t>460004****6625</t>
  </si>
  <si>
    <t>460003****3426</t>
  </si>
  <si>
    <t>460104****2128</t>
  </si>
  <si>
    <t>420923****0966</t>
  </si>
  <si>
    <t>460028****0027</t>
  </si>
  <si>
    <t>460033****716X</t>
  </si>
  <si>
    <t>460006****4829</t>
  </si>
  <si>
    <t>460007****7647</t>
  </si>
  <si>
    <t>513001****0247</t>
  </si>
  <si>
    <t>460004****0224</t>
  </si>
  <si>
    <t>460200****3811</t>
  </si>
  <si>
    <t>460033****3600</t>
  </si>
  <si>
    <t>460004****5045</t>
  </si>
  <si>
    <t>460033****5073</t>
  </si>
  <si>
    <t>460003****4214</t>
  </si>
  <si>
    <t>460006****273X</t>
  </si>
  <si>
    <t>460027****4159</t>
  </si>
  <si>
    <t>410581****9031</t>
  </si>
  <si>
    <t>440582****3646</t>
  </si>
  <si>
    <t>460104****0027</t>
  </si>
  <si>
    <t>460006****1314</t>
  </si>
  <si>
    <t>460003****4666</t>
  </si>
  <si>
    <t>460103****0023</t>
  </si>
  <si>
    <t>140225****5422</t>
  </si>
  <si>
    <t>460103****0047</t>
  </si>
  <si>
    <t>460007****0044</t>
  </si>
  <si>
    <t>460104****1526</t>
  </si>
  <si>
    <t>460027****0050</t>
  </si>
  <si>
    <t>460103****1827</t>
  </si>
  <si>
    <t>460003****2223</t>
  </si>
  <si>
    <t>460028****3621</t>
  </si>
  <si>
    <t>460103****1843</t>
  </si>
  <si>
    <t>460004****0026</t>
  </si>
  <si>
    <t>460036****0021</t>
  </si>
  <si>
    <t>460027****0034</t>
  </si>
  <si>
    <t>362429****0040</t>
  </si>
  <si>
    <t>460103****1259</t>
  </si>
  <si>
    <t>460001****0713</t>
  </si>
  <si>
    <t>460006****7222</t>
  </si>
  <si>
    <t>460028****5223</t>
  </si>
  <si>
    <t>469024****0020</t>
  </si>
  <si>
    <t>460004****0428</t>
  </si>
  <si>
    <t>341222****1428</t>
  </si>
  <si>
    <t>460103****3628</t>
  </si>
  <si>
    <t>460003****2041</t>
  </si>
  <si>
    <t>460004****1625</t>
  </si>
  <si>
    <t>460002****0046</t>
  </si>
  <si>
    <t>460028****5287</t>
  </si>
  <si>
    <t>460031****4445</t>
  </si>
  <si>
    <t>510603****6188</t>
  </si>
  <si>
    <t>460003****5828</t>
  </si>
  <si>
    <t>460103****0332</t>
  </si>
  <si>
    <t>460027****6220</t>
  </si>
  <si>
    <t>440804****0224</t>
  </si>
  <si>
    <t>460004****4028</t>
  </si>
  <si>
    <t>460027****0414</t>
  </si>
  <si>
    <t>460028****2417</t>
  </si>
  <si>
    <t>460028****0420</t>
  </si>
  <si>
    <t>430204****2060</t>
  </si>
  <si>
    <t>460007****3627</t>
  </si>
  <si>
    <t>460006****5926</t>
  </si>
  <si>
    <t>430923****4110</t>
  </si>
  <si>
    <t>460104****0318</t>
  </si>
  <si>
    <t>460004****4048</t>
  </si>
  <si>
    <t>469024****0022</t>
  </si>
  <si>
    <t>460002****1221</t>
  </si>
  <si>
    <t>522527****1754</t>
  </si>
  <si>
    <t>460003****2612</t>
  </si>
  <si>
    <t>650106****3024</t>
  </si>
  <si>
    <t>460102****0029</t>
  </si>
  <si>
    <t>460026****0027</t>
  </si>
  <si>
    <t>460004****0822</t>
  </si>
  <si>
    <t>460004****4022</t>
  </si>
  <si>
    <t>460104****0012</t>
  </si>
  <si>
    <t>460026****3965</t>
  </si>
  <si>
    <t>411528****5522</t>
  </si>
  <si>
    <t>460007****0078</t>
  </si>
  <si>
    <t>370682****1146</t>
  </si>
  <si>
    <t>469003****6127</t>
  </si>
  <si>
    <t>460006****1613</t>
  </si>
  <si>
    <t>460005****4511</t>
  </si>
  <si>
    <t>460031****3649</t>
  </si>
  <si>
    <t>460026****0011</t>
  </si>
  <si>
    <t>522632****0069</t>
  </si>
  <si>
    <t>460002****4626</t>
  </si>
  <si>
    <t>460004****201X</t>
  </si>
  <si>
    <t>460004****4012</t>
  </si>
  <si>
    <t>340504****0027</t>
  </si>
  <si>
    <t>513427****0421</t>
  </si>
  <si>
    <t>460007****7642</t>
  </si>
  <si>
    <t>460007****6828</t>
  </si>
  <si>
    <t>460001****0023</t>
  </si>
  <si>
    <t>460026****0010</t>
  </si>
  <si>
    <t>431027****2022</t>
  </si>
  <si>
    <t>460026****2423</t>
  </si>
  <si>
    <t>460004****4011</t>
  </si>
  <si>
    <t>460104****0326</t>
  </si>
  <si>
    <t>460025****0015</t>
  </si>
  <si>
    <t>460027****2987</t>
  </si>
  <si>
    <t>140621****1919</t>
  </si>
  <si>
    <t>460102****0922</t>
  </si>
  <si>
    <t>460004****4020</t>
  </si>
  <si>
    <t>460102****0338</t>
  </si>
  <si>
    <t>460003****5827</t>
  </si>
  <si>
    <t>460104****0911</t>
  </si>
  <si>
    <t>460102****2114</t>
  </si>
  <si>
    <t>460102****0925</t>
  </si>
  <si>
    <t>460103****2728</t>
  </si>
  <si>
    <t>460028****2442</t>
  </si>
  <si>
    <t>460003****0626</t>
  </si>
  <si>
    <t>360321****0022</t>
  </si>
  <si>
    <t>460007****6281</t>
  </si>
  <si>
    <t>460031****0010</t>
  </si>
  <si>
    <t>460004****4044</t>
  </si>
  <si>
    <t>460022****0547</t>
  </si>
  <si>
    <t>650106****3010</t>
  </si>
  <si>
    <t>460027****2325</t>
  </si>
  <si>
    <t>460028****4818</t>
  </si>
  <si>
    <t>460003****1415</t>
  </si>
  <si>
    <t>460103****0327</t>
  </si>
  <si>
    <t>469007****0029</t>
  </si>
  <si>
    <t>510132****0040</t>
  </si>
  <si>
    <t>460103****1517</t>
  </si>
  <si>
    <t>410222****0523</t>
  </si>
  <si>
    <t>460002****442X</t>
  </si>
  <si>
    <t>460004****4624</t>
  </si>
  <si>
    <t>460007****5366</t>
  </si>
  <si>
    <t>411521****8332</t>
  </si>
  <si>
    <t>YPFY01_聘用制书记员</t>
  </si>
  <si>
    <t>460300****0030</t>
  </si>
  <si>
    <t>460031****2828</t>
  </si>
  <si>
    <t>460300****0027</t>
  </si>
  <si>
    <t>460003****701X</t>
  </si>
  <si>
    <t>460003****0040</t>
  </si>
  <si>
    <t>460300****0342</t>
  </si>
  <si>
    <t>460300****006X</t>
  </si>
  <si>
    <t>460001****1729</t>
  </si>
  <si>
    <t>460300****0032</t>
  </si>
  <si>
    <t>460003****2818</t>
  </si>
  <si>
    <t>469003****2722</t>
  </si>
  <si>
    <t>460003****3486</t>
  </si>
  <si>
    <t>460300****0020</t>
  </si>
  <si>
    <t>460003****2632</t>
  </si>
  <si>
    <t>460003****3098</t>
  </si>
  <si>
    <t>460003****2220</t>
  </si>
  <si>
    <t>460003****2447</t>
  </si>
  <si>
    <t>460004****0620</t>
  </si>
  <si>
    <t>460300****0329</t>
  </si>
  <si>
    <t>460003****4650</t>
  </si>
  <si>
    <t>460003****2462</t>
  </si>
  <si>
    <t>469003****2427</t>
  </si>
  <si>
    <t>460300****0026</t>
  </si>
  <si>
    <t>460003****3812</t>
  </si>
  <si>
    <t>450922****0193</t>
  </si>
  <si>
    <t>460003****0427</t>
  </si>
  <si>
    <t>460003****2484</t>
  </si>
  <si>
    <t>460003****0228</t>
  </si>
  <si>
    <t>460003****6634</t>
  </si>
  <si>
    <t>469003****7021</t>
  </si>
  <si>
    <t>460300****0022</t>
  </si>
  <si>
    <t>362202****507X</t>
  </si>
  <si>
    <t>460003****0222</t>
  </si>
  <si>
    <t>460003****7029</t>
  </si>
  <si>
    <t>232303****4035</t>
  </si>
  <si>
    <t>460003****182X</t>
  </si>
  <si>
    <t>460300****0024</t>
  </si>
  <si>
    <t>460003****7628</t>
  </si>
  <si>
    <t>469003****2783</t>
  </si>
  <si>
    <t>460003****2621</t>
  </si>
  <si>
    <t>460300****0624</t>
  </si>
  <si>
    <t>460028****7246</t>
  </si>
  <si>
    <t>460003****6616</t>
  </si>
  <si>
    <t>460003****3429</t>
  </si>
  <si>
    <t>460003****6623</t>
  </si>
  <si>
    <t>460003****3427</t>
  </si>
  <si>
    <t>460003****3449</t>
  </si>
  <si>
    <t>230183****4642</t>
  </si>
  <si>
    <t>460003****1029</t>
  </si>
  <si>
    <t>460003****4219</t>
  </si>
  <si>
    <t>460003****4661</t>
  </si>
  <si>
    <t>460300****0322</t>
  </si>
  <si>
    <t>460003****222X</t>
  </si>
  <si>
    <t>460003****6652</t>
  </si>
  <si>
    <t>460300****0628</t>
  </si>
  <si>
    <t>460003****4667</t>
  </si>
  <si>
    <t>460003****2662</t>
  </si>
  <si>
    <t>460300****0028</t>
  </si>
  <si>
    <t>460300****0036</t>
  </si>
  <si>
    <t>460031****6825</t>
  </si>
  <si>
    <t>460003****0628</t>
  </si>
  <si>
    <t>460003****2241</t>
  </si>
  <si>
    <t>460003****4640</t>
  </si>
  <si>
    <t>440923****2201</t>
  </si>
  <si>
    <t>460300****0041</t>
  </si>
  <si>
    <t>460003****4869</t>
  </si>
  <si>
    <t>460003****2630</t>
  </si>
  <si>
    <t>460003****2517</t>
  </si>
  <si>
    <t>430722****2307</t>
  </si>
  <si>
    <t>440804****1625</t>
  </si>
  <si>
    <t>469003****2732</t>
  </si>
  <si>
    <t>460003****5629</t>
  </si>
  <si>
    <t>460003****464X</t>
  </si>
  <si>
    <t>460003****4631</t>
  </si>
  <si>
    <t>460003****4827</t>
  </si>
  <si>
    <t>460300****0621</t>
  </si>
  <si>
    <t>460003****3435</t>
  </si>
  <si>
    <t>460003****3413</t>
  </si>
  <si>
    <t>460300****0023</t>
  </si>
  <si>
    <t>460300****0327</t>
  </si>
  <si>
    <t>460003****4623</t>
  </si>
  <si>
    <t>460003****2015</t>
  </si>
  <si>
    <t>460003****4847</t>
  </si>
  <si>
    <t>460003****7619</t>
  </si>
  <si>
    <t>460300****0031</t>
  </si>
  <si>
    <t>469003****2762</t>
  </si>
  <si>
    <t>460003****461X</t>
  </si>
  <si>
    <t>460300****002X</t>
  </si>
  <si>
    <t>469003****1929</t>
  </si>
  <si>
    <t>460300****0025</t>
  </si>
  <si>
    <t>460003****1416</t>
  </si>
  <si>
    <t>460003****3818</t>
  </si>
  <si>
    <t>460300****0339</t>
  </si>
  <si>
    <t>460003****5824</t>
  </si>
  <si>
    <t>469003****7322</t>
  </si>
  <si>
    <t>460003****8819</t>
  </si>
  <si>
    <t>460003****0448</t>
  </si>
  <si>
    <t>460003****3221</t>
  </si>
  <si>
    <t>460003****0025</t>
  </si>
  <si>
    <t>460003****6024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</si>
</sst>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52"/>
  <sheetViews>
    <sheetView tabSelected="1" workbookViewId="0">
      <selection activeCell="D5" sqref="D5"/>
    </sheetView>
  </sheetViews>
  <sheetFormatPr defaultColWidth="9" defaultRowHeight="13.5" outlineLevelCol="7"/>
  <cols>
    <col min="2" max="2" width="24" style="1" customWidth="1"/>
    <col min="3" max="3" width="9" style="1"/>
    <col min="4" max="4" width="22.875" style="1" customWidth="1"/>
  </cols>
  <sheetData>
    <row r="1" ht="25" customHeight="1" spans="1:4">
      <c r="A1" s="2" t="s">
        <v>0</v>
      </c>
      <c r="B1" s="3" t="s">
        <v>1</v>
      </c>
      <c r="C1" s="3" t="s">
        <v>2</v>
      </c>
      <c r="D1" s="3" t="s">
        <v>3</v>
      </c>
    </row>
    <row r="2" ht="25" customHeight="1" spans="1:4">
      <c r="A2" s="2">
        <v>1</v>
      </c>
      <c r="B2" s="3" t="s">
        <v>4</v>
      </c>
      <c r="C2" s="3" t="str">
        <f>"吴乾威"</f>
        <v>吴乾威</v>
      </c>
      <c r="D2" s="3" t="s">
        <v>5</v>
      </c>
    </row>
    <row r="3" ht="25" customHeight="1" spans="1:4">
      <c r="A3" s="2">
        <v>2</v>
      </c>
      <c r="B3" s="3" t="s">
        <v>4</v>
      </c>
      <c r="C3" s="3" t="str">
        <f>"朱臣昆"</f>
        <v>朱臣昆</v>
      </c>
      <c r="D3" s="3" t="s">
        <v>6</v>
      </c>
    </row>
    <row r="4" ht="25" customHeight="1" spans="1:4">
      <c r="A4" s="2">
        <v>3</v>
      </c>
      <c r="B4" s="3" t="s">
        <v>4</v>
      </c>
      <c r="C4" s="3" t="str">
        <f>"王熙"</f>
        <v>王熙</v>
      </c>
      <c r="D4" s="3" t="s">
        <v>7</v>
      </c>
    </row>
    <row r="5" ht="25" customHeight="1" spans="1:7">
      <c r="A5" s="2">
        <v>4</v>
      </c>
      <c r="B5" s="3" t="s">
        <v>4</v>
      </c>
      <c r="C5" s="3" t="str">
        <f>"罗婧"</f>
        <v>罗婧</v>
      </c>
      <c r="D5" s="3" t="s">
        <v>8</v>
      </c>
      <c r="G5" s="4"/>
    </row>
    <row r="6" ht="25" customHeight="1" spans="1:4">
      <c r="A6" s="2">
        <v>5</v>
      </c>
      <c r="B6" s="3" t="s">
        <v>4</v>
      </c>
      <c r="C6" s="3" t="str">
        <f>"熊婷婷"</f>
        <v>熊婷婷</v>
      </c>
      <c r="D6" s="3" t="s">
        <v>9</v>
      </c>
    </row>
    <row r="7" ht="25" customHeight="1" spans="1:8">
      <c r="A7" s="2">
        <v>6</v>
      </c>
      <c r="B7" s="3" t="s">
        <v>4</v>
      </c>
      <c r="C7" s="3" t="str">
        <f>"王珠"</f>
        <v>王珠</v>
      </c>
      <c r="D7" s="3" t="s">
        <v>10</v>
      </c>
      <c r="H7" s="5"/>
    </row>
    <row r="8" ht="25" customHeight="1" spans="1:4">
      <c r="A8" s="2">
        <v>7</v>
      </c>
      <c r="B8" s="3" t="s">
        <v>4</v>
      </c>
      <c r="C8" s="3" t="str">
        <f>"王婧莹"</f>
        <v>王婧莹</v>
      </c>
      <c r="D8" s="3" t="s">
        <v>11</v>
      </c>
    </row>
    <row r="9" ht="25" customHeight="1" spans="1:4">
      <c r="A9" s="2">
        <v>8</v>
      </c>
      <c r="B9" s="3" t="s">
        <v>4</v>
      </c>
      <c r="C9" s="3" t="str">
        <f>"林明秀"</f>
        <v>林明秀</v>
      </c>
      <c r="D9" s="3" t="s">
        <v>12</v>
      </c>
    </row>
    <row r="10" ht="25" customHeight="1" spans="1:4">
      <c r="A10" s="2">
        <v>9</v>
      </c>
      <c r="B10" s="3" t="s">
        <v>4</v>
      </c>
      <c r="C10" s="3" t="str">
        <f>"梁钟文"</f>
        <v>梁钟文</v>
      </c>
      <c r="D10" s="3" t="s">
        <v>13</v>
      </c>
    </row>
    <row r="11" ht="25" customHeight="1" spans="1:4">
      <c r="A11" s="2">
        <v>10</v>
      </c>
      <c r="B11" s="3" t="s">
        <v>4</v>
      </c>
      <c r="C11" s="3" t="str">
        <f>"王华兴"</f>
        <v>王华兴</v>
      </c>
      <c r="D11" s="3" t="s">
        <v>14</v>
      </c>
    </row>
    <row r="12" ht="25" customHeight="1" spans="1:4">
      <c r="A12" s="2">
        <v>11</v>
      </c>
      <c r="B12" s="3" t="s">
        <v>4</v>
      </c>
      <c r="C12" s="3" t="str">
        <f>"李鑫龙"</f>
        <v>李鑫龙</v>
      </c>
      <c r="D12" s="3" t="s">
        <v>15</v>
      </c>
    </row>
    <row r="13" ht="25" customHeight="1" spans="1:4">
      <c r="A13" s="2">
        <v>12</v>
      </c>
      <c r="B13" s="3" t="s">
        <v>4</v>
      </c>
      <c r="C13" s="3" t="str">
        <f>"符家美"</f>
        <v>符家美</v>
      </c>
      <c r="D13" s="3" t="s">
        <v>16</v>
      </c>
    </row>
    <row r="14" ht="25" customHeight="1" spans="1:4">
      <c r="A14" s="2">
        <v>13</v>
      </c>
      <c r="B14" s="3" t="s">
        <v>4</v>
      </c>
      <c r="C14" s="3" t="str">
        <f>"符婉婷"</f>
        <v>符婉婷</v>
      </c>
      <c r="D14" s="3" t="s">
        <v>17</v>
      </c>
    </row>
    <row r="15" ht="25" customHeight="1" spans="1:4">
      <c r="A15" s="2">
        <v>14</v>
      </c>
      <c r="B15" s="3" t="s">
        <v>4</v>
      </c>
      <c r="C15" s="3" t="str">
        <f>"符怡思"</f>
        <v>符怡思</v>
      </c>
      <c r="D15" s="3" t="s">
        <v>18</v>
      </c>
    </row>
    <row r="16" ht="25" customHeight="1" spans="1:4">
      <c r="A16" s="2">
        <v>15</v>
      </c>
      <c r="B16" s="3" t="s">
        <v>4</v>
      </c>
      <c r="C16" s="3" t="str">
        <f>"彭文"</f>
        <v>彭文</v>
      </c>
      <c r="D16" s="3" t="s">
        <v>19</v>
      </c>
    </row>
    <row r="17" ht="25" customHeight="1" spans="1:4">
      <c r="A17" s="2">
        <v>16</v>
      </c>
      <c r="B17" s="3" t="s">
        <v>4</v>
      </c>
      <c r="C17" s="3" t="str">
        <f>"黎家成"</f>
        <v>黎家成</v>
      </c>
      <c r="D17" s="3" t="s">
        <v>20</v>
      </c>
    </row>
    <row r="18" ht="25" customHeight="1" spans="1:4">
      <c r="A18" s="2">
        <v>17</v>
      </c>
      <c r="B18" s="3" t="s">
        <v>4</v>
      </c>
      <c r="C18" s="3" t="str">
        <f>"王云"</f>
        <v>王云</v>
      </c>
      <c r="D18" s="3" t="s">
        <v>21</v>
      </c>
    </row>
    <row r="19" ht="25" customHeight="1" spans="1:4">
      <c r="A19" s="2">
        <v>18</v>
      </c>
      <c r="B19" s="3" t="s">
        <v>4</v>
      </c>
      <c r="C19" s="3" t="str">
        <f>"黄景锋"</f>
        <v>黄景锋</v>
      </c>
      <c r="D19" s="3" t="s">
        <v>22</v>
      </c>
    </row>
    <row r="20" ht="25" customHeight="1" spans="1:4">
      <c r="A20" s="2">
        <v>19</v>
      </c>
      <c r="B20" s="3" t="s">
        <v>4</v>
      </c>
      <c r="C20" s="3" t="str">
        <f>"陆建华"</f>
        <v>陆建华</v>
      </c>
      <c r="D20" s="3" t="s">
        <v>23</v>
      </c>
    </row>
    <row r="21" ht="25" customHeight="1" spans="1:4">
      <c r="A21" s="2">
        <v>20</v>
      </c>
      <c r="B21" s="3" t="s">
        <v>4</v>
      </c>
      <c r="C21" s="3" t="str">
        <f>"符霓蕾"</f>
        <v>符霓蕾</v>
      </c>
      <c r="D21" s="3" t="s">
        <v>24</v>
      </c>
    </row>
    <row r="22" ht="25" customHeight="1" spans="1:4">
      <c r="A22" s="2">
        <v>21</v>
      </c>
      <c r="B22" s="3" t="s">
        <v>4</v>
      </c>
      <c r="C22" s="3" t="str">
        <f>"温荣"</f>
        <v>温荣</v>
      </c>
      <c r="D22" s="3" t="s">
        <v>14</v>
      </c>
    </row>
    <row r="23" ht="25" customHeight="1" spans="1:4">
      <c r="A23" s="2">
        <v>22</v>
      </c>
      <c r="B23" s="3" t="s">
        <v>4</v>
      </c>
      <c r="C23" s="3" t="str">
        <f>"麦光旭"</f>
        <v>麦光旭</v>
      </c>
      <c r="D23" s="3" t="s">
        <v>23</v>
      </c>
    </row>
    <row r="24" ht="25" customHeight="1" spans="1:4">
      <c r="A24" s="2">
        <v>23</v>
      </c>
      <c r="B24" s="3" t="s">
        <v>4</v>
      </c>
      <c r="C24" s="3" t="str">
        <f>"林甘露"</f>
        <v>林甘露</v>
      </c>
      <c r="D24" s="3" t="s">
        <v>25</v>
      </c>
    </row>
    <row r="25" ht="25" customHeight="1" spans="1:4">
      <c r="A25" s="2">
        <v>24</v>
      </c>
      <c r="B25" s="3" t="s">
        <v>4</v>
      </c>
      <c r="C25" s="3" t="str">
        <f>"高志强"</f>
        <v>高志强</v>
      </c>
      <c r="D25" s="3" t="s">
        <v>26</v>
      </c>
    </row>
    <row r="26" ht="25" customHeight="1" spans="1:4">
      <c r="A26" s="2">
        <v>25</v>
      </c>
      <c r="B26" s="3" t="s">
        <v>4</v>
      </c>
      <c r="C26" s="3" t="str">
        <f>"彭寿"</f>
        <v>彭寿</v>
      </c>
      <c r="D26" s="3" t="s">
        <v>27</v>
      </c>
    </row>
    <row r="27" ht="25" customHeight="1" spans="1:4">
      <c r="A27" s="2">
        <v>26</v>
      </c>
      <c r="B27" s="3" t="s">
        <v>4</v>
      </c>
      <c r="C27" s="3" t="str">
        <f>"高瑞"</f>
        <v>高瑞</v>
      </c>
      <c r="D27" s="3" t="s">
        <v>28</v>
      </c>
    </row>
    <row r="28" ht="25" customHeight="1" spans="1:4">
      <c r="A28" s="2">
        <v>27</v>
      </c>
      <c r="B28" s="3" t="s">
        <v>4</v>
      </c>
      <c r="C28" s="3" t="str">
        <f>"叶如婷"</f>
        <v>叶如婷</v>
      </c>
      <c r="D28" s="3" t="s">
        <v>29</v>
      </c>
    </row>
    <row r="29" ht="25" customHeight="1" spans="1:4">
      <c r="A29" s="2">
        <v>28</v>
      </c>
      <c r="B29" s="3" t="s">
        <v>4</v>
      </c>
      <c r="C29" s="3" t="str">
        <f>"符慧萍"</f>
        <v>符慧萍</v>
      </c>
      <c r="D29" s="3" t="s">
        <v>30</v>
      </c>
    </row>
    <row r="30" ht="25" customHeight="1" spans="1:4">
      <c r="A30" s="2">
        <v>29</v>
      </c>
      <c r="B30" s="3" t="s">
        <v>4</v>
      </c>
      <c r="C30" s="3" t="str">
        <f>"李孟津"</f>
        <v>李孟津</v>
      </c>
      <c r="D30" s="3" t="s">
        <v>31</v>
      </c>
    </row>
    <row r="31" ht="25" customHeight="1" spans="1:4">
      <c r="A31" s="2">
        <v>30</v>
      </c>
      <c r="B31" s="3" t="s">
        <v>4</v>
      </c>
      <c r="C31" s="3" t="str">
        <f>"符晶"</f>
        <v>符晶</v>
      </c>
      <c r="D31" s="3" t="s">
        <v>32</v>
      </c>
    </row>
    <row r="32" ht="25" customHeight="1" spans="1:4">
      <c r="A32" s="2">
        <v>31</v>
      </c>
      <c r="B32" s="3" t="s">
        <v>4</v>
      </c>
      <c r="C32" s="3" t="str">
        <f>"罗扬莹"</f>
        <v>罗扬莹</v>
      </c>
      <c r="D32" s="3" t="s">
        <v>33</v>
      </c>
    </row>
    <row r="33" ht="25" customHeight="1" spans="1:4">
      <c r="A33" s="2">
        <v>32</v>
      </c>
      <c r="B33" s="3" t="s">
        <v>4</v>
      </c>
      <c r="C33" s="3" t="str">
        <f>"黄瑜"</f>
        <v>黄瑜</v>
      </c>
      <c r="D33" s="3" t="s">
        <v>34</v>
      </c>
    </row>
    <row r="34" ht="25" customHeight="1" spans="1:4">
      <c r="A34" s="2">
        <v>33</v>
      </c>
      <c r="B34" s="3" t="s">
        <v>4</v>
      </c>
      <c r="C34" s="3" t="str">
        <f>"符倩"</f>
        <v>符倩</v>
      </c>
      <c r="D34" s="3" t="s">
        <v>35</v>
      </c>
    </row>
    <row r="35" ht="25" customHeight="1" spans="1:4">
      <c r="A35" s="2">
        <v>34</v>
      </c>
      <c r="B35" s="3" t="s">
        <v>4</v>
      </c>
      <c r="C35" s="3" t="str">
        <f>"蓝洁"</f>
        <v>蓝洁</v>
      </c>
      <c r="D35" s="3" t="s">
        <v>36</v>
      </c>
    </row>
    <row r="36" ht="25" customHeight="1" spans="1:4">
      <c r="A36" s="2">
        <v>35</v>
      </c>
      <c r="B36" s="3" t="s">
        <v>4</v>
      </c>
      <c r="C36" s="3" t="str">
        <f>"谢璇蔚"</f>
        <v>谢璇蔚</v>
      </c>
      <c r="D36" s="3" t="s">
        <v>37</v>
      </c>
    </row>
    <row r="37" ht="25" customHeight="1" spans="1:4">
      <c r="A37" s="2">
        <v>36</v>
      </c>
      <c r="B37" s="3" t="s">
        <v>4</v>
      </c>
      <c r="C37" s="3" t="str">
        <f>"吴碧洁"</f>
        <v>吴碧洁</v>
      </c>
      <c r="D37" s="3" t="s">
        <v>38</v>
      </c>
    </row>
    <row r="38" ht="25" customHeight="1" spans="1:4">
      <c r="A38" s="2">
        <v>37</v>
      </c>
      <c r="B38" s="3" t="s">
        <v>4</v>
      </c>
      <c r="C38" s="3" t="str">
        <f>"温菲菲"</f>
        <v>温菲菲</v>
      </c>
      <c r="D38" s="3" t="s">
        <v>39</v>
      </c>
    </row>
    <row r="39" ht="25" customHeight="1" spans="1:4">
      <c r="A39" s="2">
        <v>38</v>
      </c>
      <c r="B39" s="3" t="s">
        <v>4</v>
      </c>
      <c r="C39" s="3" t="str">
        <f>"吴欣虹"</f>
        <v>吴欣虹</v>
      </c>
      <c r="D39" s="3" t="s">
        <v>40</v>
      </c>
    </row>
    <row r="40" ht="25" customHeight="1" spans="1:4">
      <c r="A40" s="2">
        <v>39</v>
      </c>
      <c r="B40" s="3" t="s">
        <v>4</v>
      </c>
      <c r="C40" s="3" t="str">
        <f>"余秋鸿"</f>
        <v>余秋鸿</v>
      </c>
      <c r="D40" s="3" t="s">
        <v>35</v>
      </c>
    </row>
    <row r="41" ht="25" customHeight="1" spans="1:4">
      <c r="A41" s="2">
        <v>40</v>
      </c>
      <c r="B41" s="3" t="s">
        <v>4</v>
      </c>
      <c r="C41" s="3" t="str">
        <f>"罗铭"</f>
        <v>罗铭</v>
      </c>
      <c r="D41" s="3" t="s">
        <v>41</v>
      </c>
    </row>
    <row r="42" ht="25" customHeight="1" spans="1:4">
      <c r="A42" s="2">
        <v>41</v>
      </c>
      <c r="B42" s="3" t="s">
        <v>4</v>
      </c>
      <c r="C42" s="3" t="str">
        <f>"肖明燕"</f>
        <v>肖明燕</v>
      </c>
      <c r="D42" s="3" t="s">
        <v>42</v>
      </c>
    </row>
    <row r="43" ht="25" customHeight="1" spans="1:4">
      <c r="A43" s="2">
        <v>42</v>
      </c>
      <c r="B43" s="3" t="s">
        <v>4</v>
      </c>
      <c r="C43" s="3" t="str">
        <f>"  熊曦"</f>
        <v>  熊曦</v>
      </c>
      <c r="D43" s="3" t="s">
        <v>6</v>
      </c>
    </row>
    <row r="44" ht="25" customHeight="1" spans="1:4">
      <c r="A44" s="2">
        <v>43</v>
      </c>
      <c r="B44" s="3" t="s">
        <v>4</v>
      </c>
      <c r="C44" s="3" t="str">
        <f>"卓文贞"</f>
        <v>卓文贞</v>
      </c>
      <c r="D44" s="3" t="s">
        <v>43</v>
      </c>
    </row>
    <row r="45" ht="25" customHeight="1" spans="1:4">
      <c r="A45" s="2">
        <v>44</v>
      </c>
      <c r="B45" s="3" t="s">
        <v>4</v>
      </c>
      <c r="C45" s="3" t="str">
        <f>"符仕琦"</f>
        <v>符仕琦</v>
      </c>
      <c r="D45" s="3" t="s">
        <v>44</v>
      </c>
    </row>
    <row r="46" ht="25" customHeight="1" spans="1:4">
      <c r="A46" s="2">
        <v>45</v>
      </c>
      <c r="B46" s="3" t="s">
        <v>4</v>
      </c>
      <c r="C46" s="3" t="str">
        <f>"王形昌"</f>
        <v>王形昌</v>
      </c>
      <c r="D46" s="3" t="s">
        <v>31</v>
      </c>
    </row>
    <row r="47" ht="25" customHeight="1" spans="1:4">
      <c r="A47" s="2">
        <v>46</v>
      </c>
      <c r="B47" s="3" t="s">
        <v>4</v>
      </c>
      <c r="C47" s="3" t="str">
        <f>"邱莉婷"</f>
        <v>邱莉婷</v>
      </c>
      <c r="D47" s="3" t="s">
        <v>45</v>
      </c>
    </row>
    <row r="48" ht="25" customHeight="1" spans="1:4">
      <c r="A48" s="2">
        <v>47</v>
      </c>
      <c r="B48" s="3" t="s">
        <v>4</v>
      </c>
      <c r="C48" s="3" t="str">
        <f>"蔡尚均"</f>
        <v>蔡尚均</v>
      </c>
      <c r="D48" s="3" t="s">
        <v>46</v>
      </c>
    </row>
    <row r="49" ht="25" customHeight="1" spans="1:4">
      <c r="A49" s="2">
        <v>48</v>
      </c>
      <c r="B49" s="3" t="s">
        <v>4</v>
      </c>
      <c r="C49" s="3" t="str">
        <f>"陈高峰"</f>
        <v>陈高峰</v>
      </c>
      <c r="D49" s="3" t="s">
        <v>47</v>
      </c>
    </row>
    <row r="50" ht="25" customHeight="1" spans="1:4">
      <c r="A50" s="2">
        <v>49</v>
      </c>
      <c r="B50" s="3" t="s">
        <v>4</v>
      </c>
      <c r="C50" s="3" t="str">
        <f>"杨霖"</f>
        <v>杨霖</v>
      </c>
      <c r="D50" s="3" t="s">
        <v>48</v>
      </c>
    </row>
    <row r="51" ht="25" customHeight="1" spans="1:4">
      <c r="A51" s="2">
        <v>50</v>
      </c>
      <c r="B51" s="3" t="s">
        <v>4</v>
      </c>
      <c r="C51" s="3" t="str">
        <f>"符智慧"</f>
        <v>符智慧</v>
      </c>
      <c r="D51" s="3" t="s">
        <v>44</v>
      </c>
    </row>
    <row r="52" ht="25" customHeight="1" spans="1:4">
      <c r="A52" s="2">
        <v>51</v>
      </c>
      <c r="B52" s="3" t="s">
        <v>4</v>
      </c>
      <c r="C52" s="3" t="str">
        <f>"符文彬"</f>
        <v>符文彬</v>
      </c>
      <c r="D52" s="3" t="s">
        <v>49</v>
      </c>
    </row>
    <row r="53" ht="25" customHeight="1" spans="1:4">
      <c r="A53" s="2">
        <v>52</v>
      </c>
      <c r="B53" s="3" t="s">
        <v>4</v>
      </c>
      <c r="C53" s="3" t="str">
        <f>"李慧"</f>
        <v>李慧</v>
      </c>
      <c r="D53" s="3" t="s">
        <v>50</v>
      </c>
    </row>
    <row r="54" ht="25" customHeight="1" spans="1:4">
      <c r="A54" s="2">
        <v>53</v>
      </c>
      <c r="B54" s="3" t="s">
        <v>4</v>
      </c>
      <c r="C54" s="3" t="str">
        <f>"李道宽"</f>
        <v>李道宽</v>
      </c>
      <c r="D54" s="3" t="s">
        <v>46</v>
      </c>
    </row>
    <row r="55" ht="25" customHeight="1" spans="1:4">
      <c r="A55" s="2">
        <v>54</v>
      </c>
      <c r="B55" s="3" t="s">
        <v>4</v>
      </c>
      <c r="C55" s="3" t="str">
        <f>"罗楠"</f>
        <v>罗楠</v>
      </c>
      <c r="D55" s="3" t="s">
        <v>51</v>
      </c>
    </row>
    <row r="56" ht="25" customHeight="1" spans="1:4">
      <c r="A56" s="2">
        <v>55</v>
      </c>
      <c r="B56" s="3" t="s">
        <v>4</v>
      </c>
      <c r="C56" s="3" t="str">
        <f>"谢婉馨"</f>
        <v>谢婉馨</v>
      </c>
      <c r="D56" s="3" t="s">
        <v>52</v>
      </c>
    </row>
    <row r="57" ht="25" customHeight="1" spans="1:4">
      <c r="A57" s="2">
        <v>56</v>
      </c>
      <c r="B57" s="3" t="s">
        <v>4</v>
      </c>
      <c r="C57" s="3" t="str">
        <f>"卢镇玉"</f>
        <v>卢镇玉</v>
      </c>
      <c r="D57" s="3" t="s">
        <v>53</v>
      </c>
    </row>
    <row r="58" ht="25" customHeight="1" spans="1:4">
      <c r="A58" s="2">
        <v>57</v>
      </c>
      <c r="B58" s="3" t="s">
        <v>4</v>
      </c>
      <c r="C58" s="3" t="str">
        <f>"陈玥好"</f>
        <v>陈玥好</v>
      </c>
      <c r="D58" s="3" t="s">
        <v>35</v>
      </c>
    </row>
    <row r="59" ht="25" customHeight="1" spans="1:4">
      <c r="A59" s="2">
        <v>58</v>
      </c>
      <c r="B59" s="3" t="s">
        <v>4</v>
      </c>
      <c r="C59" s="3" t="str">
        <f>"李丹丹"</f>
        <v>李丹丹</v>
      </c>
      <c r="D59" s="3" t="s">
        <v>54</v>
      </c>
    </row>
    <row r="60" ht="25" customHeight="1" spans="1:4">
      <c r="A60" s="2">
        <v>59</v>
      </c>
      <c r="B60" s="3" t="s">
        <v>4</v>
      </c>
      <c r="C60" s="3" t="str">
        <f>"李文静"</f>
        <v>李文静</v>
      </c>
      <c r="D60" s="3" t="s">
        <v>55</v>
      </c>
    </row>
    <row r="61" ht="25" customHeight="1" spans="1:4">
      <c r="A61" s="2">
        <v>60</v>
      </c>
      <c r="B61" s="3" t="s">
        <v>4</v>
      </c>
      <c r="C61" s="3" t="str">
        <f>"罗玉"</f>
        <v>罗玉</v>
      </c>
      <c r="D61" s="3" t="s">
        <v>56</v>
      </c>
    </row>
    <row r="62" ht="25" customHeight="1" spans="1:4">
      <c r="A62" s="2">
        <v>61</v>
      </c>
      <c r="B62" s="3" t="s">
        <v>4</v>
      </c>
      <c r="C62" s="3" t="str">
        <f>"符琼叉"</f>
        <v>符琼叉</v>
      </c>
      <c r="D62" s="3" t="s">
        <v>57</v>
      </c>
    </row>
    <row r="63" ht="25" customHeight="1" spans="1:4">
      <c r="A63" s="2">
        <v>62</v>
      </c>
      <c r="B63" s="3" t="s">
        <v>4</v>
      </c>
      <c r="C63" s="3" t="str">
        <f>"王秋月"</f>
        <v>王秋月</v>
      </c>
      <c r="D63" s="3" t="s">
        <v>58</v>
      </c>
    </row>
    <row r="64" ht="25" customHeight="1" spans="1:4">
      <c r="A64" s="2">
        <v>63</v>
      </c>
      <c r="B64" s="3" t="s">
        <v>59</v>
      </c>
      <c r="C64" s="3" t="str">
        <f>"符锦恒"</f>
        <v>符锦恒</v>
      </c>
      <c r="D64" s="3" t="s">
        <v>60</v>
      </c>
    </row>
    <row r="65" ht="25" customHeight="1" spans="1:4">
      <c r="A65" s="2">
        <v>64</v>
      </c>
      <c r="B65" s="3" t="s">
        <v>59</v>
      </c>
      <c r="C65" s="3" t="str">
        <f>"符小叶"</f>
        <v>符小叶</v>
      </c>
      <c r="D65" s="3" t="s">
        <v>61</v>
      </c>
    </row>
    <row r="66" ht="25" customHeight="1" spans="1:4">
      <c r="A66" s="2">
        <v>65</v>
      </c>
      <c r="B66" s="3" t="s">
        <v>59</v>
      </c>
      <c r="C66" s="3" t="str">
        <f>"王丽"</f>
        <v>王丽</v>
      </c>
      <c r="D66" s="3" t="s">
        <v>62</v>
      </c>
    </row>
    <row r="67" ht="25" customHeight="1" spans="1:4">
      <c r="A67" s="2">
        <v>66</v>
      </c>
      <c r="B67" s="3" t="s">
        <v>59</v>
      </c>
      <c r="C67" s="3" t="str">
        <f>"刘双双"</f>
        <v>刘双双</v>
      </c>
      <c r="D67" s="3" t="s">
        <v>63</v>
      </c>
    </row>
    <row r="68" ht="25" customHeight="1" spans="1:4">
      <c r="A68" s="2">
        <v>67</v>
      </c>
      <c r="B68" s="3" t="s">
        <v>59</v>
      </c>
      <c r="C68" s="3" t="str">
        <f>"符琦艺"</f>
        <v>符琦艺</v>
      </c>
      <c r="D68" s="3" t="s">
        <v>62</v>
      </c>
    </row>
    <row r="69" ht="25" customHeight="1" spans="1:4">
      <c r="A69" s="2">
        <v>68</v>
      </c>
      <c r="B69" s="3" t="s">
        <v>59</v>
      </c>
      <c r="C69" s="3" t="str">
        <f>"符靖莹"</f>
        <v>符靖莹</v>
      </c>
      <c r="D69" s="3" t="s">
        <v>38</v>
      </c>
    </row>
    <row r="70" ht="25" customHeight="1" spans="1:4">
      <c r="A70" s="2">
        <v>69</v>
      </c>
      <c r="B70" s="3" t="s">
        <v>59</v>
      </c>
      <c r="C70" s="3" t="str">
        <f>"邓琪"</f>
        <v>邓琪</v>
      </c>
      <c r="D70" s="3" t="s">
        <v>64</v>
      </c>
    </row>
    <row r="71" ht="25" customHeight="1" spans="1:4">
      <c r="A71" s="2">
        <v>70</v>
      </c>
      <c r="B71" s="3" t="s">
        <v>59</v>
      </c>
      <c r="C71" s="3" t="str">
        <f>"符继红"</f>
        <v>符继红</v>
      </c>
      <c r="D71" s="3" t="s">
        <v>44</v>
      </c>
    </row>
    <row r="72" ht="25" customHeight="1" spans="1:4">
      <c r="A72" s="2">
        <v>71</v>
      </c>
      <c r="B72" s="3" t="s">
        <v>59</v>
      </c>
      <c r="C72" s="3" t="str">
        <f>"彭心园"</f>
        <v>彭心园</v>
      </c>
      <c r="D72" s="3" t="s">
        <v>65</v>
      </c>
    </row>
    <row r="73" ht="25" customHeight="1" spans="1:4">
      <c r="A73" s="2">
        <v>72</v>
      </c>
      <c r="B73" s="3" t="s">
        <v>59</v>
      </c>
      <c r="C73" s="3" t="str">
        <f>"符春雨"</f>
        <v>符春雨</v>
      </c>
      <c r="D73" s="3" t="s">
        <v>52</v>
      </c>
    </row>
    <row r="74" ht="25" customHeight="1" spans="1:4">
      <c r="A74" s="2">
        <v>73</v>
      </c>
      <c r="B74" s="3" t="s">
        <v>59</v>
      </c>
      <c r="C74" s="3" t="str">
        <f>"谭丽川"</f>
        <v>谭丽川</v>
      </c>
      <c r="D74" s="3" t="s">
        <v>66</v>
      </c>
    </row>
    <row r="75" ht="25" customHeight="1" spans="1:4">
      <c r="A75" s="2">
        <v>74</v>
      </c>
      <c r="B75" s="3" t="s">
        <v>59</v>
      </c>
      <c r="C75" s="3" t="str">
        <f>"何坚"</f>
        <v>何坚</v>
      </c>
      <c r="D75" s="3" t="s">
        <v>67</v>
      </c>
    </row>
    <row r="76" ht="25" customHeight="1" spans="1:4">
      <c r="A76" s="2">
        <v>75</v>
      </c>
      <c r="B76" s="3" t="s">
        <v>59</v>
      </c>
      <c r="C76" s="3" t="str">
        <f>"符翠容"</f>
        <v>符翠容</v>
      </c>
      <c r="D76" s="3" t="s">
        <v>30</v>
      </c>
    </row>
    <row r="77" ht="25" customHeight="1" spans="1:4">
      <c r="A77" s="2">
        <v>76</v>
      </c>
      <c r="B77" s="3" t="s">
        <v>59</v>
      </c>
      <c r="C77" s="3" t="str">
        <f>"李扬佳"</f>
        <v>李扬佳</v>
      </c>
      <c r="D77" s="3" t="s">
        <v>11</v>
      </c>
    </row>
    <row r="78" ht="25" customHeight="1" spans="1:4">
      <c r="A78" s="2">
        <v>77</v>
      </c>
      <c r="B78" s="3" t="s">
        <v>59</v>
      </c>
      <c r="C78" s="3" t="str">
        <f>"符晨梦"</f>
        <v>符晨梦</v>
      </c>
      <c r="D78" s="3" t="s">
        <v>68</v>
      </c>
    </row>
    <row r="79" ht="25" customHeight="1" spans="1:4">
      <c r="A79" s="2">
        <v>78</v>
      </c>
      <c r="B79" s="3" t="s">
        <v>59</v>
      </c>
      <c r="C79" s="3" t="str">
        <f>"符周代"</f>
        <v>符周代</v>
      </c>
      <c r="D79" s="3" t="s">
        <v>69</v>
      </c>
    </row>
    <row r="80" ht="25" customHeight="1" spans="1:4">
      <c r="A80" s="2">
        <v>79</v>
      </c>
      <c r="B80" s="3" t="s">
        <v>59</v>
      </c>
      <c r="C80" s="3" t="str">
        <f>"王晓群"</f>
        <v>王晓群</v>
      </c>
      <c r="D80" s="3" t="s">
        <v>70</v>
      </c>
    </row>
    <row r="81" ht="25" customHeight="1" spans="1:4">
      <c r="A81" s="2">
        <v>80</v>
      </c>
      <c r="B81" s="3" t="s">
        <v>59</v>
      </c>
      <c r="C81" s="3" t="str">
        <f>"韦秋菊"</f>
        <v>韦秋菊</v>
      </c>
      <c r="D81" s="3" t="s">
        <v>71</v>
      </c>
    </row>
    <row r="82" ht="25" customHeight="1" spans="1:4">
      <c r="A82" s="2">
        <v>81</v>
      </c>
      <c r="B82" s="3" t="s">
        <v>59</v>
      </c>
      <c r="C82" s="3" t="str">
        <f>"王学岚"</f>
        <v>王学岚</v>
      </c>
      <c r="D82" s="3" t="s">
        <v>72</v>
      </c>
    </row>
    <row r="83" ht="25" customHeight="1" spans="1:4">
      <c r="A83" s="2">
        <v>82</v>
      </c>
      <c r="B83" s="3" t="s">
        <v>59</v>
      </c>
      <c r="C83" s="3" t="str">
        <f>"符淑月"</f>
        <v>符淑月</v>
      </c>
      <c r="D83" s="3" t="s">
        <v>73</v>
      </c>
    </row>
    <row r="84" ht="25" customHeight="1" spans="1:4">
      <c r="A84" s="2">
        <v>83</v>
      </c>
      <c r="B84" s="3" t="s">
        <v>59</v>
      </c>
      <c r="C84" s="3" t="str">
        <f>"李晓园"</f>
        <v>李晓园</v>
      </c>
      <c r="D84" s="3" t="s">
        <v>74</v>
      </c>
    </row>
    <row r="85" ht="25" customHeight="1" spans="1:4">
      <c r="A85" s="2">
        <v>84</v>
      </c>
      <c r="B85" s="3" t="s">
        <v>59</v>
      </c>
      <c r="C85" s="3" t="str">
        <f>"符玉爽"</f>
        <v>符玉爽</v>
      </c>
      <c r="D85" s="3" t="s">
        <v>75</v>
      </c>
    </row>
    <row r="86" ht="25" customHeight="1" spans="1:4">
      <c r="A86" s="2">
        <v>85</v>
      </c>
      <c r="B86" s="3" t="s">
        <v>59</v>
      </c>
      <c r="C86" s="3" t="str">
        <f>"麦佳佳"</f>
        <v>麦佳佳</v>
      </c>
      <c r="D86" s="3" t="s">
        <v>51</v>
      </c>
    </row>
    <row r="87" ht="25" customHeight="1" spans="1:4">
      <c r="A87" s="2">
        <v>86</v>
      </c>
      <c r="B87" s="3" t="s">
        <v>59</v>
      </c>
      <c r="C87" s="3" t="str">
        <f>"符美景"</f>
        <v>符美景</v>
      </c>
      <c r="D87" s="3" t="s">
        <v>76</v>
      </c>
    </row>
    <row r="88" ht="25" customHeight="1" spans="1:4">
      <c r="A88" s="2">
        <v>87</v>
      </c>
      <c r="B88" s="3" t="s">
        <v>59</v>
      </c>
      <c r="C88" s="3" t="str">
        <f>"王冠"</f>
        <v>王冠</v>
      </c>
      <c r="D88" s="3" t="s">
        <v>77</v>
      </c>
    </row>
    <row r="89" ht="25" customHeight="1" spans="1:4">
      <c r="A89" s="2">
        <v>88</v>
      </c>
      <c r="B89" s="3" t="s">
        <v>59</v>
      </c>
      <c r="C89" s="3" t="str">
        <f>"符重阳"</f>
        <v>符重阳</v>
      </c>
      <c r="D89" s="3" t="s">
        <v>78</v>
      </c>
    </row>
    <row r="90" ht="25" customHeight="1" spans="1:4">
      <c r="A90" s="2">
        <v>89</v>
      </c>
      <c r="B90" s="3" t="s">
        <v>59</v>
      </c>
      <c r="C90" s="3" t="str">
        <f>"符金英"</f>
        <v>符金英</v>
      </c>
      <c r="D90" s="3" t="s">
        <v>79</v>
      </c>
    </row>
    <row r="91" ht="25" customHeight="1" spans="1:4">
      <c r="A91" s="2">
        <v>90</v>
      </c>
      <c r="B91" s="3" t="s">
        <v>59</v>
      </c>
      <c r="C91" s="3" t="str">
        <f>"王智冠"</f>
        <v>王智冠</v>
      </c>
      <c r="D91" s="3" t="s">
        <v>31</v>
      </c>
    </row>
    <row r="92" ht="25" customHeight="1" spans="1:4">
      <c r="A92" s="2">
        <v>91</v>
      </c>
      <c r="B92" s="3" t="s">
        <v>59</v>
      </c>
      <c r="C92" s="3" t="str">
        <f>"符晓甜"</f>
        <v>符晓甜</v>
      </c>
      <c r="D92" s="3" t="s">
        <v>80</v>
      </c>
    </row>
    <row r="93" ht="25" customHeight="1" spans="1:4">
      <c r="A93" s="2">
        <v>92</v>
      </c>
      <c r="B93" s="3" t="s">
        <v>59</v>
      </c>
      <c r="C93" s="3" t="str">
        <f>"符才良"</f>
        <v>符才良</v>
      </c>
      <c r="D93" s="3" t="s">
        <v>81</v>
      </c>
    </row>
    <row r="94" ht="25" customHeight="1" spans="1:4">
      <c r="A94" s="2">
        <v>93</v>
      </c>
      <c r="B94" s="3" t="s">
        <v>59</v>
      </c>
      <c r="C94" s="3" t="str">
        <f>"曾丽婷"</f>
        <v>曾丽婷</v>
      </c>
      <c r="D94" s="3" t="s">
        <v>82</v>
      </c>
    </row>
    <row r="95" ht="25" customHeight="1" spans="1:4">
      <c r="A95" s="2">
        <v>94</v>
      </c>
      <c r="B95" s="3" t="s">
        <v>83</v>
      </c>
      <c r="C95" s="3" t="str">
        <f>"吴晓亮"</f>
        <v>吴晓亮</v>
      </c>
      <c r="D95" s="3" t="s">
        <v>84</v>
      </c>
    </row>
    <row r="96" ht="25" customHeight="1" spans="1:4">
      <c r="A96" s="2">
        <v>95</v>
      </c>
      <c r="B96" s="3" t="s">
        <v>83</v>
      </c>
      <c r="C96" s="3" t="str">
        <f>"罗天祺"</f>
        <v>罗天祺</v>
      </c>
      <c r="D96" s="3" t="s">
        <v>85</v>
      </c>
    </row>
    <row r="97" ht="25" customHeight="1" spans="1:4">
      <c r="A97" s="2">
        <v>96</v>
      </c>
      <c r="B97" s="3" t="s">
        <v>83</v>
      </c>
      <c r="C97" s="3" t="str">
        <f>"黄添贻"</f>
        <v>黄添贻</v>
      </c>
      <c r="D97" s="3" t="s">
        <v>86</v>
      </c>
    </row>
    <row r="98" ht="25" customHeight="1" spans="1:4">
      <c r="A98" s="2">
        <v>97</v>
      </c>
      <c r="B98" s="3" t="s">
        <v>83</v>
      </c>
      <c r="C98" s="3" t="str">
        <f>"胡雄杰"</f>
        <v>胡雄杰</v>
      </c>
      <c r="D98" s="3" t="s">
        <v>87</v>
      </c>
    </row>
    <row r="99" ht="25" customHeight="1" spans="1:4">
      <c r="A99" s="2">
        <v>98</v>
      </c>
      <c r="B99" s="3" t="s">
        <v>83</v>
      </c>
      <c r="C99" s="3" t="str">
        <f>"王秋萍"</f>
        <v>王秋萍</v>
      </c>
      <c r="D99" s="3" t="s">
        <v>88</v>
      </c>
    </row>
    <row r="100" ht="25" customHeight="1" spans="1:4">
      <c r="A100" s="2">
        <v>99</v>
      </c>
      <c r="B100" s="3" t="s">
        <v>83</v>
      </c>
      <c r="C100" s="3" t="str">
        <f>"黎雨婷"</f>
        <v>黎雨婷</v>
      </c>
      <c r="D100" s="3" t="s">
        <v>89</v>
      </c>
    </row>
    <row r="101" ht="25" customHeight="1" spans="1:4">
      <c r="A101" s="2">
        <v>100</v>
      </c>
      <c r="B101" s="3" t="s">
        <v>83</v>
      </c>
      <c r="C101" s="3" t="str">
        <f>"王璐琪"</f>
        <v>王璐琪</v>
      </c>
      <c r="D101" s="3" t="s">
        <v>90</v>
      </c>
    </row>
    <row r="102" ht="25" customHeight="1" spans="1:4">
      <c r="A102" s="2">
        <v>101</v>
      </c>
      <c r="B102" s="3" t="s">
        <v>83</v>
      </c>
      <c r="C102" s="3" t="str">
        <f>"张秋梅"</f>
        <v>张秋梅</v>
      </c>
      <c r="D102" s="3" t="s">
        <v>91</v>
      </c>
    </row>
    <row r="103" ht="25" customHeight="1" spans="1:4">
      <c r="A103" s="2">
        <v>102</v>
      </c>
      <c r="B103" s="3" t="s">
        <v>83</v>
      </c>
      <c r="C103" s="3" t="str">
        <f>"符叶荷"</f>
        <v>符叶荷</v>
      </c>
      <c r="D103" s="3" t="s">
        <v>92</v>
      </c>
    </row>
    <row r="104" ht="25" customHeight="1" spans="1:4">
      <c r="A104" s="2">
        <v>103</v>
      </c>
      <c r="B104" s="3" t="s">
        <v>83</v>
      </c>
      <c r="C104" s="3" t="str">
        <f>"朱微微"</f>
        <v>朱微微</v>
      </c>
      <c r="D104" s="3" t="s">
        <v>93</v>
      </c>
    </row>
    <row r="105" ht="25" customHeight="1" spans="1:4">
      <c r="A105" s="2">
        <v>104</v>
      </c>
      <c r="B105" s="3" t="s">
        <v>83</v>
      </c>
      <c r="C105" s="3" t="str">
        <f>"黄海静"</f>
        <v>黄海静</v>
      </c>
      <c r="D105" s="3" t="s">
        <v>94</v>
      </c>
    </row>
    <row r="106" ht="25" customHeight="1" spans="1:4">
      <c r="A106" s="2">
        <v>105</v>
      </c>
      <c r="B106" s="3" t="s">
        <v>83</v>
      </c>
      <c r="C106" s="3" t="str">
        <f>"朱景秀"</f>
        <v>朱景秀</v>
      </c>
      <c r="D106" s="3" t="s">
        <v>95</v>
      </c>
    </row>
    <row r="107" ht="25" customHeight="1" spans="1:4">
      <c r="A107" s="2">
        <v>106</v>
      </c>
      <c r="B107" s="3" t="s">
        <v>83</v>
      </c>
      <c r="C107" s="3" t="str">
        <f>"余成松"</f>
        <v>余成松</v>
      </c>
      <c r="D107" s="3" t="s">
        <v>96</v>
      </c>
    </row>
    <row r="108" ht="25" customHeight="1" spans="1:4">
      <c r="A108" s="2">
        <v>107</v>
      </c>
      <c r="B108" s="3" t="s">
        <v>83</v>
      </c>
      <c r="C108" s="3" t="str">
        <f>"黄归一"</f>
        <v>黄归一</v>
      </c>
      <c r="D108" s="3" t="s">
        <v>97</v>
      </c>
    </row>
    <row r="109" ht="25" customHeight="1" spans="1:4">
      <c r="A109" s="2">
        <v>108</v>
      </c>
      <c r="B109" s="3" t="s">
        <v>83</v>
      </c>
      <c r="C109" s="3" t="str">
        <f>"叶梅香"</f>
        <v>叶梅香</v>
      </c>
      <c r="D109" s="3" t="s">
        <v>98</v>
      </c>
    </row>
    <row r="110" ht="25" customHeight="1" spans="1:4">
      <c r="A110" s="2">
        <v>109</v>
      </c>
      <c r="B110" s="3" t="s">
        <v>83</v>
      </c>
      <c r="C110" s="3" t="str">
        <f>"唐小娜"</f>
        <v>唐小娜</v>
      </c>
      <c r="D110" s="3" t="s">
        <v>99</v>
      </c>
    </row>
    <row r="111" ht="25" customHeight="1" spans="1:4">
      <c r="A111" s="2">
        <v>110</v>
      </c>
      <c r="B111" s="3" t="s">
        <v>83</v>
      </c>
      <c r="C111" s="3" t="str">
        <f>"陈婵婵"</f>
        <v>陈婵婵</v>
      </c>
      <c r="D111" s="3" t="s">
        <v>100</v>
      </c>
    </row>
    <row r="112" ht="25" customHeight="1" spans="1:4">
      <c r="A112" s="2">
        <v>111</v>
      </c>
      <c r="B112" s="3" t="s">
        <v>83</v>
      </c>
      <c r="C112" s="3" t="str">
        <f>"陈梅"</f>
        <v>陈梅</v>
      </c>
      <c r="D112" s="3" t="s">
        <v>101</v>
      </c>
    </row>
    <row r="113" ht="25" customHeight="1" spans="1:4">
      <c r="A113" s="2">
        <v>112</v>
      </c>
      <c r="B113" s="3" t="s">
        <v>83</v>
      </c>
      <c r="C113" s="3" t="str">
        <f>"黄嘉瑜"</f>
        <v>黄嘉瑜</v>
      </c>
      <c r="D113" s="3" t="s">
        <v>102</v>
      </c>
    </row>
    <row r="114" ht="25" customHeight="1" spans="1:4">
      <c r="A114" s="2">
        <v>113</v>
      </c>
      <c r="B114" s="3" t="s">
        <v>83</v>
      </c>
      <c r="C114" s="3" t="str">
        <f>"黄慧妹"</f>
        <v>黄慧妹</v>
      </c>
      <c r="D114" s="3" t="s">
        <v>103</v>
      </c>
    </row>
    <row r="115" ht="25" customHeight="1" spans="1:4">
      <c r="A115" s="2">
        <v>114</v>
      </c>
      <c r="B115" s="3" t="s">
        <v>83</v>
      </c>
      <c r="C115" s="3" t="str">
        <f>"陆平"</f>
        <v>陆平</v>
      </c>
      <c r="D115" s="3" t="s">
        <v>104</v>
      </c>
    </row>
    <row r="116" ht="25" customHeight="1" spans="1:4">
      <c r="A116" s="2">
        <v>115</v>
      </c>
      <c r="B116" s="3" t="s">
        <v>83</v>
      </c>
      <c r="C116" s="3" t="str">
        <f>"盆阿连"</f>
        <v>盆阿连</v>
      </c>
      <c r="D116" s="3" t="s">
        <v>105</v>
      </c>
    </row>
    <row r="117" ht="25" customHeight="1" spans="1:4">
      <c r="A117" s="2">
        <v>116</v>
      </c>
      <c r="B117" s="3" t="s">
        <v>83</v>
      </c>
      <c r="C117" s="3" t="str">
        <f>"符舒静"</f>
        <v>符舒静</v>
      </c>
      <c r="D117" s="3" t="s">
        <v>106</v>
      </c>
    </row>
    <row r="118" ht="25" customHeight="1" spans="1:4">
      <c r="A118" s="2">
        <v>117</v>
      </c>
      <c r="B118" s="3" t="s">
        <v>83</v>
      </c>
      <c r="C118" s="3" t="str">
        <f>"王晓薇"</f>
        <v>王晓薇</v>
      </c>
      <c r="D118" s="3" t="s">
        <v>107</v>
      </c>
    </row>
    <row r="119" ht="25" customHeight="1" spans="1:4">
      <c r="A119" s="2">
        <v>118</v>
      </c>
      <c r="B119" s="3" t="s">
        <v>83</v>
      </c>
      <c r="C119" s="3" t="str">
        <f>"黄雨凡"</f>
        <v>黄雨凡</v>
      </c>
      <c r="D119" s="3" t="s">
        <v>108</v>
      </c>
    </row>
    <row r="120" ht="25" customHeight="1" spans="1:4">
      <c r="A120" s="2">
        <v>119</v>
      </c>
      <c r="B120" s="3" t="s">
        <v>83</v>
      </c>
      <c r="C120" s="3" t="str">
        <f>"胡媛媛"</f>
        <v>胡媛媛</v>
      </c>
      <c r="D120" s="3" t="s">
        <v>109</v>
      </c>
    </row>
    <row r="121" ht="25" customHeight="1" spans="1:4">
      <c r="A121" s="2">
        <v>120</v>
      </c>
      <c r="B121" s="3" t="s">
        <v>83</v>
      </c>
      <c r="C121" s="3" t="str">
        <f>"黄路伟"</f>
        <v>黄路伟</v>
      </c>
      <c r="D121" s="3" t="s">
        <v>110</v>
      </c>
    </row>
    <row r="122" ht="25" customHeight="1" spans="1:4">
      <c r="A122" s="2">
        <v>121</v>
      </c>
      <c r="B122" s="3" t="s">
        <v>83</v>
      </c>
      <c r="C122" s="3" t="str">
        <f>"李盛权"</f>
        <v>李盛权</v>
      </c>
      <c r="D122" s="3" t="s">
        <v>111</v>
      </c>
    </row>
    <row r="123" ht="25" customHeight="1" spans="1:4">
      <c r="A123" s="2">
        <v>122</v>
      </c>
      <c r="B123" s="3" t="s">
        <v>83</v>
      </c>
      <c r="C123" s="3" t="str">
        <f>"谢丽梅"</f>
        <v>谢丽梅</v>
      </c>
      <c r="D123" s="3" t="s">
        <v>112</v>
      </c>
    </row>
    <row r="124" ht="25" customHeight="1" spans="1:4">
      <c r="A124" s="2">
        <v>123</v>
      </c>
      <c r="B124" s="3" t="s">
        <v>83</v>
      </c>
      <c r="C124" s="3" t="str">
        <f>"黄冬影"</f>
        <v>黄冬影</v>
      </c>
      <c r="D124" s="3" t="s">
        <v>113</v>
      </c>
    </row>
    <row r="125" ht="25" customHeight="1" spans="1:4">
      <c r="A125" s="2">
        <v>124</v>
      </c>
      <c r="B125" s="3" t="s">
        <v>83</v>
      </c>
      <c r="C125" s="3" t="str">
        <f>"吕慧"</f>
        <v>吕慧</v>
      </c>
      <c r="D125" s="3" t="s">
        <v>92</v>
      </c>
    </row>
    <row r="126" ht="25" customHeight="1" spans="1:4">
      <c r="A126" s="2">
        <v>125</v>
      </c>
      <c r="B126" s="3" t="s">
        <v>83</v>
      </c>
      <c r="C126" s="3" t="str">
        <f>"韦安迪"</f>
        <v>韦安迪</v>
      </c>
      <c r="D126" s="3" t="s">
        <v>114</v>
      </c>
    </row>
    <row r="127" ht="25" customHeight="1" spans="1:4">
      <c r="A127" s="2">
        <v>126</v>
      </c>
      <c r="B127" s="3" t="s">
        <v>83</v>
      </c>
      <c r="C127" s="3" t="str">
        <f>"陈臧雯"</f>
        <v>陈臧雯</v>
      </c>
      <c r="D127" s="3" t="s">
        <v>115</v>
      </c>
    </row>
    <row r="128" ht="25" customHeight="1" spans="1:4">
      <c r="A128" s="2">
        <v>127</v>
      </c>
      <c r="B128" s="3" t="s">
        <v>83</v>
      </c>
      <c r="C128" s="3" t="str">
        <f>"钱佳蕾"</f>
        <v>钱佳蕾</v>
      </c>
      <c r="D128" s="3" t="s">
        <v>116</v>
      </c>
    </row>
    <row r="129" ht="25" customHeight="1" spans="1:4">
      <c r="A129" s="2">
        <v>128</v>
      </c>
      <c r="B129" s="3" t="s">
        <v>83</v>
      </c>
      <c r="C129" s="3" t="str">
        <f>"朱婉莹"</f>
        <v>朱婉莹</v>
      </c>
      <c r="D129" s="3" t="s">
        <v>106</v>
      </c>
    </row>
    <row r="130" ht="25" customHeight="1" spans="1:4">
      <c r="A130" s="2">
        <v>129</v>
      </c>
      <c r="B130" s="3" t="s">
        <v>83</v>
      </c>
      <c r="C130" s="3" t="str">
        <f>"陈嘉俊"</f>
        <v>陈嘉俊</v>
      </c>
      <c r="D130" s="3" t="s">
        <v>117</v>
      </c>
    </row>
    <row r="131" ht="25" customHeight="1" spans="1:4">
      <c r="A131" s="2">
        <v>130</v>
      </c>
      <c r="B131" s="3" t="s">
        <v>83</v>
      </c>
      <c r="C131" s="3" t="str">
        <f>"韦汉磊"</f>
        <v>韦汉磊</v>
      </c>
      <c r="D131" s="3" t="s">
        <v>118</v>
      </c>
    </row>
    <row r="132" ht="25" customHeight="1" spans="1:4">
      <c r="A132" s="2">
        <v>131</v>
      </c>
      <c r="B132" s="3" t="s">
        <v>119</v>
      </c>
      <c r="C132" s="3" t="str">
        <f>"陈迪潇"</f>
        <v>陈迪潇</v>
      </c>
      <c r="D132" s="3" t="s">
        <v>120</v>
      </c>
    </row>
    <row r="133" ht="25" customHeight="1" spans="1:4">
      <c r="A133" s="2">
        <v>132</v>
      </c>
      <c r="B133" s="3" t="s">
        <v>119</v>
      </c>
      <c r="C133" s="3" t="str">
        <f>"柯令剑"</f>
        <v>柯令剑</v>
      </c>
      <c r="D133" s="3" t="s">
        <v>121</v>
      </c>
    </row>
    <row r="134" ht="25" customHeight="1" spans="1:4">
      <c r="A134" s="2">
        <v>133</v>
      </c>
      <c r="B134" s="3" t="s">
        <v>119</v>
      </c>
      <c r="C134" s="3" t="str">
        <f>"石俊杰"</f>
        <v>石俊杰</v>
      </c>
      <c r="D134" s="3" t="s">
        <v>122</v>
      </c>
    </row>
    <row r="135" ht="25" customHeight="1" spans="1:4">
      <c r="A135" s="2">
        <v>134</v>
      </c>
      <c r="B135" s="3" t="s">
        <v>119</v>
      </c>
      <c r="C135" s="3" t="str">
        <f>"谭永超"</f>
        <v>谭永超</v>
      </c>
      <c r="D135" s="3" t="s">
        <v>123</v>
      </c>
    </row>
    <row r="136" ht="25" customHeight="1" spans="1:4">
      <c r="A136" s="2">
        <v>135</v>
      </c>
      <c r="B136" s="3" t="s">
        <v>119</v>
      </c>
      <c r="C136" s="3" t="str">
        <f>"陈江星"</f>
        <v>陈江星</v>
      </c>
      <c r="D136" s="3" t="s">
        <v>124</v>
      </c>
    </row>
    <row r="137" ht="25" customHeight="1" spans="1:4">
      <c r="A137" s="2">
        <v>136</v>
      </c>
      <c r="B137" s="3" t="s">
        <v>119</v>
      </c>
      <c r="C137" s="3" t="str">
        <f>"吴多勇"</f>
        <v>吴多勇</v>
      </c>
      <c r="D137" s="3" t="s">
        <v>125</v>
      </c>
    </row>
    <row r="138" ht="25" customHeight="1" spans="1:4">
      <c r="A138" s="2">
        <v>137</v>
      </c>
      <c r="B138" s="3" t="s">
        <v>119</v>
      </c>
      <c r="C138" s="3" t="str">
        <f>"张根利"</f>
        <v>张根利</v>
      </c>
      <c r="D138" s="3" t="s">
        <v>126</v>
      </c>
    </row>
    <row r="139" ht="25" customHeight="1" spans="1:4">
      <c r="A139" s="2">
        <v>138</v>
      </c>
      <c r="B139" s="3" t="s">
        <v>119</v>
      </c>
      <c r="C139" s="3" t="str">
        <f>"张少澎"</f>
        <v>张少澎</v>
      </c>
      <c r="D139" s="3" t="s">
        <v>127</v>
      </c>
    </row>
    <row r="140" ht="25" customHeight="1" spans="1:4">
      <c r="A140" s="2">
        <v>139</v>
      </c>
      <c r="B140" s="3" t="s">
        <v>119</v>
      </c>
      <c r="C140" s="3" t="str">
        <f>"欧阳宗升"</f>
        <v>欧阳宗升</v>
      </c>
      <c r="D140" s="3" t="s">
        <v>128</v>
      </c>
    </row>
    <row r="141" ht="25" customHeight="1" spans="1:4">
      <c r="A141" s="2">
        <v>140</v>
      </c>
      <c r="B141" s="3" t="s">
        <v>119</v>
      </c>
      <c r="C141" s="3" t="str">
        <f>"梁智成"</f>
        <v>梁智成</v>
      </c>
      <c r="D141" s="3" t="s">
        <v>129</v>
      </c>
    </row>
    <row r="142" ht="25" customHeight="1" spans="1:4">
      <c r="A142" s="2">
        <v>141</v>
      </c>
      <c r="B142" s="3" t="s">
        <v>119</v>
      </c>
      <c r="C142" s="3" t="str">
        <f>"叶秀江"</f>
        <v>叶秀江</v>
      </c>
      <c r="D142" s="3" t="s">
        <v>130</v>
      </c>
    </row>
    <row r="143" ht="25" customHeight="1" spans="1:4">
      <c r="A143" s="2">
        <v>142</v>
      </c>
      <c r="B143" s="3" t="s">
        <v>119</v>
      </c>
      <c r="C143" s="3" t="str">
        <f>"许明文"</f>
        <v>许明文</v>
      </c>
      <c r="D143" s="3" t="s">
        <v>131</v>
      </c>
    </row>
    <row r="144" ht="25" customHeight="1" spans="1:4">
      <c r="A144" s="2">
        <v>143</v>
      </c>
      <c r="B144" s="3" t="s">
        <v>119</v>
      </c>
      <c r="C144" s="3" t="str">
        <f>"李烈强"</f>
        <v>李烈强</v>
      </c>
      <c r="D144" s="3" t="s">
        <v>132</v>
      </c>
    </row>
    <row r="145" ht="25" customHeight="1" spans="1:4">
      <c r="A145" s="2">
        <v>144</v>
      </c>
      <c r="B145" s="3" t="s">
        <v>119</v>
      </c>
      <c r="C145" s="3" t="str">
        <f>"彭宇灏"</f>
        <v>彭宇灏</v>
      </c>
      <c r="D145" s="3" t="s">
        <v>133</v>
      </c>
    </row>
    <row r="146" ht="25" customHeight="1" spans="1:4">
      <c r="A146" s="2">
        <v>145</v>
      </c>
      <c r="B146" s="3" t="s">
        <v>119</v>
      </c>
      <c r="C146" s="3" t="str">
        <f>"邢维坚"</f>
        <v>邢维坚</v>
      </c>
      <c r="D146" s="3" t="s">
        <v>134</v>
      </c>
    </row>
    <row r="147" ht="25" customHeight="1" spans="1:4">
      <c r="A147" s="2">
        <v>146</v>
      </c>
      <c r="B147" s="3" t="s">
        <v>119</v>
      </c>
      <c r="C147" s="3" t="str">
        <f>"孙泽鹏"</f>
        <v>孙泽鹏</v>
      </c>
      <c r="D147" s="3" t="s">
        <v>135</v>
      </c>
    </row>
    <row r="148" ht="25" customHeight="1" spans="1:4">
      <c r="A148" s="2">
        <v>147</v>
      </c>
      <c r="B148" s="3" t="s">
        <v>119</v>
      </c>
      <c r="C148" s="3" t="str">
        <f>"王才龙"</f>
        <v>王才龙</v>
      </c>
      <c r="D148" s="3" t="s">
        <v>131</v>
      </c>
    </row>
    <row r="149" ht="25" customHeight="1" spans="1:4">
      <c r="A149" s="2">
        <v>148</v>
      </c>
      <c r="B149" s="3" t="s">
        <v>119</v>
      </c>
      <c r="C149" s="3" t="str">
        <f>"钟晓斌"</f>
        <v>钟晓斌</v>
      </c>
      <c r="D149" s="3" t="s">
        <v>136</v>
      </c>
    </row>
    <row r="150" ht="25" customHeight="1" spans="1:4">
      <c r="A150" s="2">
        <v>149</v>
      </c>
      <c r="B150" s="3" t="s">
        <v>119</v>
      </c>
      <c r="C150" s="3" t="str">
        <f>"陈开恒"</f>
        <v>陈开恒</v>
      </c>
      <c r="D150" s="3" t="s">
        <v>137</v>
      </c>
    </row>
    <row r="151" ht="25" customHeight="1" spans="1:4">
      <c r="A151" s="2">
        <v>150</v>
      </c>
      <c r="B151" s="3" t="s">
        <v>119</v>
      </c>
      <c r="C151" s="3" t="str">
        <f>"林靖杰"</f>
        <v>林靖杰</v>
      </c>
      <c r="D151" s="3" t="s">
        <v>138</v>
      </c>
    </row>
    <row r="152" ht="25" customHeight="1" spans="1:4">
      <c r="A152" s="2">
        <v>151</v>
      </c>
      <c r="B152" s="3" t="s">
        <v>119</v>
      </c>
      <c r="C152" s="3" t="str">
        <f>"蔡树智"</f>
        <v>蔡树智</v>
      </c>
      <c r="D152" s="3" t="s">
        <v>139</v>
      </c>
    </row>
    <row r="153" ht="25" customHeight="1" spans="1:4">
      <c r="A153" s="2">
        <v>152</v>
      </c>
      <c r="B153" s="3" t="s">
        <v>119</v>
      </c>
      <c r="C153" s="3" t="str">
        <f>"梁智明"</f>
        <v>梁智明</v>
      </c>
      <c r="D153" s="3" t="s">
        <v>140</v>
      </c>
    </row>
    <row r="154" ht="25" customHeight="1" spans="1:4">
      <c r="A154" s="2">
        <v>153</v>
      </c>
      <c r="B154" s="3" t="s">
        <v>119</v>
      </c>
      <c r="C154" s="3" t="str">
        <f>"林陈彬"</f>
        <v>林陈彬</v>
      </c>
      <c r="D154" s="3" t="s">
        <v>130</v>
      </c>
    </row>
    <row r="155" ht="25" customHeight="1" spans="1:4">
      <c r="A155" s="2">
        <v>154</v>
      </c>
      <c r="B155" s="3" t="s">
        <v>119</v>
      </c>
      <c r="C155" s="3" t="str">
        <f>"杨振翔"</f>
        <v>杨振翔</v>
      </c>
      <c r="D155" s="3" t="s">
        <v>130</v>
      </c>
    </row>
    <row r="156" ht="25" customHeight="1" spans="1:4">
      <c r="A156" s="2">
        <v>155</v>
      </c>
      <c r="B156" s="3" t="s">
        <v>119</v>
      </c>
      <c r="C156" s="3" t="str">
        <f>"文超远"</f>
        <v>文超远</v>
      </c>
      <c r="D156" s="3" t="s">
        <v>141</v>
      </c>
    </row>
    <row r="157" ht="25" customHeight="1" spans="1:4">
      <c r="A157" s="2">
        <v>156</v>
      </c>
      <c r="B157" s="3" t="s">
        <v>119</v>
      </c>
      <c r="C157" s="3" t="str">
        <f>"文体衡"</f>
        <v>文体衡</v>
      </c>
      <c r="D157" s="3" t="s">
        <v>142</v>
      </c>
    </row>
    <row r="158" ht="25" customHeight="1" spans="1:4">
      <c r="A158" s="2">
        <v>157</v>
      </c>
      <c r="B158" s="3" t="s">
        <v>119</v>
      </c>
      <c r="C158" s="3" t="str">
        <f>"蔡本朋"</f>
        <v>蔡本朋</v>
      </c>
      <c r="D158" s="3" t="s">
        <v>143</v>
      </c>
    </row>
    <row r="159" ht="25" customHeight="1" spans="1:4">
      <c r="A159" s="2">
        <v>158</v>
      </c>
      <c r="B159" s="3" t="s">
        <v>119</v>
      </c>
      <c r="C159" s="3" t="str">
        <f>"麦兆文"</f>
        <v>麦兆文</v>
      </c>
      <c r="D159" s="3" t="s">
        <v>144</v>
      </c>
    </row>
    <row r="160" ht="25" customHeight="1" spans="1:4">
      <c r="A160" s="2">
        <v>159</v>
      </c>
      <c r="B160" s="3" t="s">
        <v>119</v>
      </c>
      <c r="C160" s="3" t="str">
        <f>"卢明伟"</f>
        <v>卢明伟</v>
      </c>
      <c r="D160" s="3" t="s">
        <v>136</v>
      </c>
    </row>
    <row r="161" ht="25" customHeight="1" spans="1:4">
      <c r="A161" s="2">
        <v>160</v>
      </c>
      <c r="B161" s="3" t="s">
        <v>119</v>
      </c>
      <c r="C161" s="3" t="str">
        <f>"文哲浩"</f>
        <v>文哲浩</v>
      </c>
      <c r="D161" s="3" t="s">
        <v>145</v>
      </c>
    </row>
    <row r="162" ht="25" customHeight="1" spans="1:4">
      <c r="A162" s="2">
        <v>161</v>
      </c>
      <c r="B162" s="3" t="s">
        <v>119</v>
      </c>
      <c r="C162" s="3" t="str">
        <f>"王金睿"</f>
        <v>王金睿</v>
      </c>
      <c r="D162" s="3" t="s">
        <v>146</v>
      </c>
    </row>
    <row r="163" ht="25" customHeight="1" spans="1:4">
      <c r="A163" s="2">
        <v>162</v>
      </c>
      <c r="B163" s="3" t="s">
        <v>119</v>
      </c>
      <c r="C163" s="3" t="str">
        <f>"陈彬"</f>
        <v>陈彬</v>
      </c>
      <c r="D163" s="3" t="s">
        <v>147</v>
      </c>
    </row>
    <row r="164" ht="25" customHeight="1" spans="1:4">
      <c r="A164" s="2">
        <v>163</v>
      </c>
      <c r="B164" s="3" t="s">
        <v>119</v>
      </c>
      <c r="C164" s="3" t="str">
        <f>"文帅"</f>
        <v>文帅</v>
      </c>
      <c r="D164" s="3" t="s">
        <v>148</v>
      </c>
    </row>
    <row r="165" ht="25" customHeight="1" spans="1:4">
      <c r="A165" s="2">
        <v>164</v>
      </c>
      <c r="B165" s="3" t="s">
        <v>119</v>
      </c>
      <c r="C165" s="3" t="str">
        <f>"李一诚"</f>
        <v>李一诚</v>
      </c>
      <c r="D165" s="3" t="s">
        <v>134</v>
      </c>
    </row>
    <row r="166" ht="25" customHeight="1" spans="1:4">
      <c r="A166" s="2">
        <v>165</v>
      </c>
      <c r="B166" s="3" t="s">
        <v>149</v>
      </c>
      <c r="C166" s="3" t="str">
        <f>"王渊"</f>
        <v>王渊</v>
      </c>
      <c r="D166" s="3" t="s">
        <v>150</v>
      </c>
    </row>
    <row r="167" ht="25" customHeight="1" spans="1:4">
      <c r="A167" s="2">
        <v>166</v>
      </c>
      <c r="B167" s="3" t="s">
        <v>149</v>
      </c>
      <c r="C167" s="3" t="str">
        <f>"何儒萱"</f>
        <v>何儒萱</v>
      </c>
      <c r="D167" s="3" t="s">
        <v>151</v>
      </c>
    </row>
    <row r="168" ht="25" customHeight="1" spans="1:4">
      <c r="A168" s="2">
        <v>167</v>
      </c>
      <c r="B168" s="3" t="s">
        <v>149</v>
      </c>
      <c r="C168" s="3" t="str">
        <f>"曾垂淋"</f>
        <v>曾垂淋</v>
      </c>
      <c r="D168" s="3" t="s">
        <v>152</v>
      </c>
    </row>
    <row r="169" ht="25" customHeight="1" spans="1:4">
      <c r="A169" s="2">
        <v>168</v>
      </c>
      <c r="B169" s="3" t="s">
        <v>149</v>
      </c>
      <c r="C169" s="3" t="str">
        <f>"王晓"</f>
        <v>王晓</v>
      </c>
      <c r="D169" s="3" t="s">
        <v>153</v>
      </c>
    </row>
    <row r="170" ht="25" customHeight="1" spans="1:4">
      <c r="A170" s="2">
        <v>169</v>
      </c>
      <c r="B170" s="3" t="s">
        <v>149</v>
      </c>
      <c r="C170" s="3" t="str">
        <f>"王秋盈"</f>
        <v>王秋盈</v>
      </c>
      <c r="D170" s="3" t="s">
        <v>154</v>
      </c>
    </row>
    <row r="171" ht="25" customHeight="1" spans="1:4">
      <c r="A171" s="2">
        <v>170</v>
      </c>
      <c r="B171" s="3" t="s">
        <v>149</v>
      </c>
      <c r="C171" s="3" t="str">
        <f>"王清霖"</f>
        <v>王清霖</v>
      </c>
      <c r="D171" s="3" t="s">
        <v>155</v>
      </c>
    </row>
    <row r="172" ht="25" customHeight="1" spans="1:4">
      <c r="A172" s="2">
        <v>171</v>
      </c>
      <c r="B172" s="3" t="s">
        <v>149</v>
      </c>
      <c r="C172" s="3" t="str">
        <f>"徐蔓茜"</f>
        <v>徐蔓茜</v>
      </c>
      <c r="D172" s="3" t="s">
        <v>156</v>
      </c>
    </row>
    <row r="173" ht="25" customHeight="1" spans="1:4">
      <c r="A173" s="2">
        <v>172</v>
      </c>
      <c r="B173" s="3" t="s">
        <v>149</v>
      </c>
      <c r="C173" s="3" t="str">
        <f>"王小红"</f>
        <v>王小红</v>
      </c>
      <c r="D173" s="3" t="s">
        <v>157</v>
      </c>
    </row>
    <row r="174" ht="25" customHeight="1" spans="1:4">
      <c r="A174" s="2">
        <v>173</v>
      </c>
      <c r="B174" s="3" t="s">
        <v>149</v>
      </c>
      <c r="C174" s="3" t="str">
        <f>"陆以金"</f>
        <v>陆以金</v>
      </c>
      <c r="D174" s="3" t="s">
        <v>158</v>
      </c>
    </row>
    <row r="175" ht="25" customHeight="1" spans="1:4">
      <c r="A175" s="2">
        <v>174</v>
      </c>
      <c r="B175" s="3" t="s">
        <v>149</v>
      </c>
      <c r="C175" s="3" t="str">
        <f>"陈燕茹"</f>
        <v>陈燕茹</v>
      </c>
      <c r="D175" s="3" t="s">
        <v>159</v>
      </c>
    </row>
    <row r="176" ht="25" customHeight="1" spans="1:4">
      <c r="A176" s="2">
        <v>175</v>
      </c>
      <c r="B176" s="3" t="s">
        <v>149</v>
      </c>
      <c r="C176" s="3" t="str">
        <f>"冯燕冰"</f>
        <v>冯燕冰</v>
      </c>
      <c r="D176" s="3" t="s">
        <v>160</v>
      </c>
    </row>
    <row r="177" ht="25" customHeight="1" spans="1:4">
      <c r="A177" s="2">
        <v>176</v>
      </c>
      <c r="B177" s="3" t="s">
        <v>149</v>
      </c>
      <c r="C177" s="3" t="str">
        <f>"蔡飞"</f>
        <v>蔡飞</v>
      </c>
      <c r="D177" s="3" t="s">
        <v>161</v>
      </c>
    </row>
    <row r="178" ht="25" customHeight="1" spans="1:4">
      <c r="A178" s="2">
        <v>177</v>
      </c>
      <c r="B178" s="3" t="s">
        <v>149</v>
      </c>
      <c r="C178" s="3" t="str">
        <f>"林声锐"</f>
        <v>林声锐</v>
      </c>
      <c r="D178" s="3" t="s">
        <v>162</v>
      </c>
    </row>
    <row r="179" ht="25" customHeight="1" spans="1:4">
      <c r="A179" s="2">
        <v>178</v>
      </c>
      <c r="B179" s="3" t="s">
        <v>149</v>
      </c>
      <c r="C179" s="3" t="str">
        <f>"王广杰"</f>
        <v>王广杰</v>
      </c>
      <c r="D179" s="3" t="s">
        <v>163</v>
      </c>
    </row>
    <row r="180" ht="25" customHeight="1" spans="1:4">
      <c r="A180" s="2">
        <v>179</v>
      </c>
      <c r="B180" s="3" t="s">
        <v>149</v>
      </c>
      <c r="C180" s="3" t="str">
        <f>"王小惠"</f>
        <v>王小惠</v>
      </c>
      <c r="D180" s="3" t="s">
        <v>164</v>
      </c>
    </row>
    <row r="181" ht="25" customHeight="1" spans="1:4">
      <c r="A181" s="2">
        <v>180</v>
      </c>
      <c r="B181" s="3" t="s">
        <v>149</v>
      </c>
      <c r="C181" s="3" t="str">
        <f>"林欣"</f>
        <v>林欣</v>
      </c>
      <c r="D181" s="3" t="s">
        <v>165</v>
      </c>
    </row>
    <row r="182" ht="25" customHeight="1" spans="1:4">
      <c r="A182" s="2">
        <v>181</v>
      </c>
      <c r="B182" s="3" t="s">
        <v>149</v>
      </c>
      <c r="C182" s="3" t="str">
        <f>"唐维道"</f>
        <v>唐维道</v>
      </c>
      <c r="D182" s="3" t="s">
        <v>166</v>
      </c>
    </row>
    <row r="183" ht="25" customHeight="1" spans="1:4">
      <c r="A183" s="2">
        <v>182</v>
      </c>
      <c r="B183" s="3" t="s">
        <v>149</v>
      </c>
      <c r="C183" s="3" t="str">
        <f>"陈新芳"</f>
        <v>陈新芳</v>
      </c>
      <c r="D183" s="3" t="s">
        <v>167</v>
      </c>
    </row>
    <row r="184" ht="25" customHeight="1" spans="1:4">
      <c r="A184" s="2">
        <v>183</v>
      </c>
      <c r="B184" s="3" t="s">
        <v>149</v>
      </c>
      <c r="C184" s="3" t="str">
        <f>"罗明蕾"</f>
        <v>罗明蕾</v>
      </c>
      <c r="D184" s="3" t="s">
        <v>168</v>
      </c>
    </row>
    <row r="185" ht="25" customHeight="1" spans="1:4">
      <c r="A185" s="2">
        <v>184</v>
      </c>
      <c r="B185" s="3" t="s">
        <v>149</v>
      </c>
      <c r="C185" s="3" t="str">
        <f>"李宁"</f>
        <v>李宁</v>
      </c>
      <c r="D185" s="3" t="s">
        <v>169</v>
      </c>
    </row>
    <row r="186" ht="25" customHeight="1" spans="1:4">
      <c r="A186" s="2">
        <v>185</v>
      </c>
      <c r="B186" s="3" t="s">
        <v>149</v>
      </c>
      <c r="C186" s="3" t="str">
        <f>"沈少凡"</f>
        <v>沈少凡</v>
      </c>
      <c r="D186" s="3" t="s">
        <v>170</v>
      </c>
    </row>
    <row r="187" ht="25" customHeight="1" spans="1:4">
      <c r="A187" s="2">
        <v>186</v>
      </c>
      <c r="B187" s="3" t="s">
        <v>149</v>
      </c>
      <c r="C187" s="3" t="str">
        <f>"张慧玲"</f>
        <v>张慧玲</v>
      </c>
      <c r="D187" s="3" t="s">
        <v>171</v>
      </c>
    </row>
    <row r="188" ht="25" customHeight="1" spans="1:4">
      <c r="A188" s="2">
        <v>187</v>
      </c>
      <c r="B188" s="3" t="s">
        <v>149</v>
      </c>
      <c r="C188" s="3" t="str">
        <f>"王春玉"</f>
        <v>王春玉</v>
      </c>
      <c r="D188" s="3" t="s">
        <v>172</v>
      </c>
    </row>
    <row r="189" ht="25" customHeight="1" spans="1:4">
      <c r="A189" s="2">
        <v>188</v>
      </c>
      <c r="B189" s="3" t="s">
        <v>149</v>
      </c>
      <c r="C189" s="3" t="str">
        <f>"张运超"</f>
        <v>张运超</v>
      </c>
      <c r="D189" s="3" t="s">
        <v>173</v>
      </c>
    </row>
    <row r="190" ht="25" customHeight="1" spans="1:4">
      <c r="A190" s="2">
        <v>189</v>
      </c>
      <c r="B190" s="3" t="s">
        <v>149</v>
      </c>
      <c r="C190" s="3" t="str">
        <f>"邱杨"</f>
        <v>邱杨</v>
      </c>
      <c r="D190" s="3" t="s">
        <v>174</v>
      </c>
    </row>
    <row r="191" ht="25" customHeight="1" spans="1:4">
      <c r="A191" s="2">
        <v>190</v>
      </c>
      <c r="B191" s="3" t="s">
        <v>149</v>
      </c>
      <c r="C191" s="3" t="str">
        <f>"洪浩"</f>
        <v>洪浩</v>
      </c>
      <c r="D191" s="3" t="s">
        <v>175</v>
      </c>
    </row>
    <row r="192" ht="25" customHeight="1" spans="1:4">
      <c r="A192" s="2">
        <v>191</v>
      </c>
      <c r="B192" s="3" t="s">
        <v>149</v>
      </c>
      <c r="C192" s="3" t="str">
        <f>"陈雅"</f>
        <v>陈雅</v>
      </c>
      <c r="D192" s="3" t="s">
        <v>176</v>
      </c>
    </row>
    <row r="193" ht="25" customHeight="1" spans="1:4">
      <c r="A193" s="2">
        <v>192</v>
      </c>
      <c r="B193" s="3" t="s">
        <v>149</v>
      </c>
      <c r="C193" s="3" t="str">
        <f>"邱垂彬"</f>
        <v>邱垂彬</v>
      </c>
      <c r="D193" s="3" t="s">
        <v>177</v>
      </c>
    </row>
    <row r="194" ht="25" customHeight="1" spans="1:4">
      <c r="A194" s="2">
        <v>193</v>
      </c>
      <c r="B194" s="3" t="s">
        <v>149</v>
      </c>
      <c r="C194" s="3" t="str">
        <f>"林绍龙"</f>
        <v>林绍龙</v>
      </c>
      <c r="D194" s="3" t="s">
        <v>155</v>
      </c>
    </row>
    <row r="195" ht="25" customHeight="1" spans="1:4">
      <c r="A195" s="2">
        <v>194</v>
      </c>
      <c r="B195" s="3" t="s">
        <v>149</v>
      </c>
      <c r="C195" s="3" t="str">
        <f>"何定葵"</f>
        <v>何定葵</v>
      </c>
      <c r="D195" s="3" t="s">
        <v>178</v>
      </c>
    </row>
    <row r="196" ht="25" customHeight="1" spans="1:4">
      <c r="A196" s="2">
        <v>195</v>
      </c>
      <c r="B196" s="3" t="s">
        <v>149</v>
      </c>
      <c r="C196" s="3" t="str">
        <f>"蔡盈盈"</f>
        <v>蔡盈盈</v>
      </c>
      <c r="D196" s="3" t="s">
        <v>179</v>
      </c>
    </row>
    <row r="197" ht="25" customHeight="1" spans="1:4">
      <c r="A197" s="2">
        <v>196</v>
      </c>
      <c r="B197" s="3" t="s">
        <v>149</v>
      </c>
      <c r="C197" s="3" t="str">
        <f>"郑克勤"</f>
        <v>郑克勤</v>
      </c>
      <c r="D197" s="3" t="s">
        <v>180</v>
      </c>
    </row>
    <row r="198" ht="25" customHeight="1" spans="1:4">
      <c r="A198" s="2">
        <v>197</v>
      </c>
      <c r="B198" s="3" t="s">
        <v>149</v>
      </c>
      <c r="C198" s="3" t="str">
        <f>"黄赞仕"</f>
        <v>黄赞仕</v>
      </c>
      <c r="D198" s="3" t="s">
        <v>181</v>
      </c>
    </row>
    <row r="199" ht="25" customHeight="1" spans="1:4">
      <c r="A199" s="2">
        <v>198</v>
      </c>
      <c r="B199" s="3" t="s">
        <v>149</v>
      </c>
      <c r="C199" s="3" t="str">
        <f>"邱名任"</f>
        <v>邱名任</v>
      </c>
      <c r="D199" s="3" t="s">
        <v>182</v>
      </c>
    </row>
    <row r="200" ht="25" customHeight="1" spans="1:4">
      <c r="A200" s="2">
        <v>199</v>
      </c>
      <c r="B200" s="3" t="s">
        <v>149</v>
      </c>
      <c r="C200" s="3" t="str">
        <f>"廖淑娟"</f>
        <v>廖淑娟</v>
      </c>
      <c r="D200" s="3" t="s">
        <v>183</v>
      </c>
    </row>
    <row r="201" ht="25" customHeight="1" spans="1:4">
      <c r="A201" s="2">
        <v>200</v>
      </c>
      <c r="B201" s="3" t="s">
        <v>149</v>
      </c>
      <c r="C201" s="3" t="str">
        <f>"王蓝笛"</f>
        <v>王蓝笛</v>
      </c>
      <c r="D201" s="3" t="s">
        <v>184</v>
      </c>
    </row>
    <row r="202" ht="25" customHeight="1" spans="1:4">
      <c r="A202" s="2">
        <v>201</v>
      </c>
      <c r="B202" s="3" t="s">
        <v>149</v>
      </c>
      <c r="C202" s="3" t="str">
        <f>"周欣欣"</f>
        <v>周欣欣</v>
      </c>
      <c r="D202" s="3" t="s">
        <v>185</v>
      </c>
    </row>
    <row r="203" ht="25" customHeight="1" spans="1:4">
      <c r="A203" s="2">
        <v>202</v>
      </c>
      <c r="B203" s="3" t="s">
        <v>149</v>
      </c>
      <c r="C203" s="3" t="str">
        <f>"冯旭婉"</f>
        <v>冯旭婉</v>
      </c>
      <c r="D203" s="3" t="s">
        <v>186</v>
      </c>
    </row>
    <row r="204" ht="25" customHeight="1" spans="1:4">
      <c r="A204" s="2">
        <v>203</v>
      </c>
      <c r="B204" s="3" t="s">
        <v>149</v>
      </c>
      <c r="C204" s="3" t="str">
        <f>"陈俊吉"</f>
        <v>陈俊吉</v>
      </c>
      <c r="D204" s="3" t="s">
        <v>187</v>
      </c>
    </row>
    <row r="205" ht="25" customHeight="1" spans="1:4">
      <c r="A205" s="2">
        <v>204</v>
      </c>
      <c r="B205" s="3" t="s">
        <v>149</v>
      </c>
      <c r="C205" s="3" t="str">
        <f>"王仕敬"</f>
        <v>王仕敬</v>
      </c>
      <c r="D205" s="3" t="s">
        <v>188</v>
      </c>
    </row>
    <row r="206" ht="25" customHeight="1" spans="1:4">
      <c r="A206" s="2">
        <v>205</v>
      </c>
      <c r="B206" s="3" t="s">
        <v>149</v>
      </c>
      <c r="C206" s="3" t="str">
        <f>"王玲"</f>
        <v>王玲</v>
      </c>
      <c r="D206" s="3" t="s">
        <v>189</v>
      </c>
    </row>
    <row r="207" ht="25" customHeight="1" spans="1:4">
      <c r="A207" s="2">
        <v>206</v>
      </c>
      <c r="B207" s="3" t="s">
        <v>149</v>
      </c>
      <c r="C207" s="3" t="str">
        <f>"李娜"</f>
        <v>李娜</v>
      </c>
      <c r="D207" s="3" t="s">
        <v>159</v>
      </c>
    </row>
    <row r="208" ht="25" customHeight="1" spans="1:4">
      <c r="A208" s="2">
        <v>207</v>
      </c>
      <c r="B208" s="3" t="s">
        <v>149</v>
      </c>
      <c r="C208" s="3" t="str">
        <f>"莫海生"</f>
        <v>莫海生</v>
      </c>
      <c r="D208" s="3" t="s">
        <v>190</v>
      </c>
    </row>
    <row r="209" ht="25" customHeight="1" spans="1:4">
      <c r="A209" s="2">
        <v>208</v>
      </c>
      <c r="B209" s="3" t="s">
        <v>149</v>
      </c>
      <c r="C209" s="3" t="str">
        <f>"张艳"</f>
        <v>张艳</v>
      </c>
      <c r="D209" s="3" t="s">
        <v>191</v>
      </c>
    </row>
    <row r="210" ht="25" customHeight="1" spans="1:4">
      <c r="A210" s="2">
        <v>209</v>
      </c>
      <c r="B210" s="3" t="s">
        <v>149</v>
      </c>
      <c r="C210" s="3" t="str">
        <f>"李小菲"</f>
        <v>李小菲</v>
      </c>
      <c r="D210" s="3" t="s">
        <v>192</v>
      </c>
    </row>
    <row r="211" ht="25" customHeight="1" spans="1:4">
      <c r="A211" s="2">
        <v>210</v>
      </c>
      <c r="B211" s="3" t="s">
        <v>149</v>
      </c>
      <c r="C211" s="3" t="str">
        <f>"王能"</f>
        <v>王能</v>
      </c>
      <c r="D211" s="3" t="s">
        <v>193</v>
      </c>
    </row>
    <row r="212" ht="25" customHeight="1" spans="1:4">
      <c r="A212" s="2">
        <v>211</v>
      </c>
      <c r="B212" s="3" t="s">
        <v>149</v>
      </c>
      <c r="C212" s="3" t="str">
        <f>"张小芳"</f>
        <v>张小芳</v>
      </c>
      <c r="D212" s="3" t="s">
        <v>194</v>
      </c>
    </row>
    <row r="213" ht="25" customHeight="1" spans="1:4">
      <c r="A213" s="2">
        <v>212</v>
      </c>
      <c r="B213" s="3" t="s">
        <v>149</v>
      </c>
      <c r="C213" s="3" t="str">
        <f>"吴多哲"</f>
        <v>吴多哲</v>
      </c>
      <c r="D213" s="3" t="s">
        <v>195</v>
      </c>
    </row>
    <row r="214" ht="25" customHeight="1" spans="1:4">
      <c r="A214" s="2">
        <v>213</v>
      </c>
      <c r="B214" s="3" t="s">
        <v>149</v>
      </c>
      <c r="C214" s="3" t="str">
        <f>"曾磊"</f>
        <v>曾磊</v>
      </c>
      <c r="D214" s="3" t="s">
        <v>196</v>
      </c>
    </row>
    <row r="215" ht="25" customHeight="1" spans="1:4">
      <c r="A215" s="2">
        <v>214</v>
      </c>
      <c r="B215" s="3" t="s">
        <v>149</v>
      </c>
      <c r="C215" s="3" t="str">
        <f>"彭云"</f>
        <v>彭云</v>
      </c>
      <c r="D215" s="3" t="s">
        <v>196</v>
      </c>
    </row>
    <row r="216" ht="25" customHeight="1" spans="1:4">
      <c r="A216" s="2">
        <v>215</v>
      </c>
      <c r="B216" s="3" t="s">
        <v>149</v>
      </c>
      <c r="C216" s="3" t="str">
        <f>"曾令丁"</f>
        <v>曾令丁</v>
      </c>
      <c r="D216" s="3" t="s">
        <v>197</v>
      </c>
    </row>
    <row r="217" ht="25" customHeight="1" spans="1:4">
      <c r="A217" s="2">
        <v>216</v>
      </c>
      <c r="B217" s="3" t="s">
        <v>149</v>
      </c>
      <c r="C217" s="3" t="str">
        <f>"邓炜"</f>
        <v>邓炜</v>
      </c>
      <c r="D217" s="3" t="s">
        <v>198</v>
      </c>
    </row>
    <row r="218" ht="25" customHeight="1" spans="1:4">
      <c r="A218" s="2">
        <v>217</v>
      </c>
      <c r="B218" s="3" t="s">
        <v>149</v>
      </c>
      <c r="C218" s="3" t="str">
        <f>"蒙忠森"</f>
        <v>蒙忠森</v>
      </c>
      <c r="D218" s="3" t="s">
        <v>199</v>
      </c>
    </row>
    <row r="219" ht="25" customHeight="1" spans="1:4">
      <c r="A219" s="2">
        <v>218</v>
      </c>
      <c r="B219" s="3" t="s">
        <v>149</v>
      </c>
      <c r="C219" s="3" t="str">
        <f>"吴波"</f>
        <v>吴波</v>
      </c>
      <c r="D219" s="3" t="s">
        <v>200</v>
      </c>
    </row>
    <row r="220" ht="25" customHeight="1" spans="1:4">
      <c r="A220" s="2">
        <v>219</v>
      </c>
      <c r="B220" s="3" t="s">
        <v>149</v>
      </c>
      <c r="C220" s="3" t="str">
        <f>"王贝"</f>
        <v>王贝</v>
      </c>
      <c r="D220" s="3" t="s">
        <v>201</v>
      </c>
    </row>
    <row r="221" ht="25" customHeight="1" spans="1:4">
      <c r="A221" s="2">
        <v>220</v>
      </c>
      <c r="B221" s="3" t="s">
        <v>149</v>
      </c>
      <c r="C221" s="3" t="str">
        <f>"陈雨欣"</f>
        <v>陈雨欣</v>
      </c>
      <c r="D221" s="3" t="s">
        <v>202</v>
      </c>
    </row>
    <row r="222" ht="25" customHeight="1" spans="1:4">
      <c r="A222" s="2">
        <v>221</v>
      </c>
      <c r="B222" s="3" t="s">
        <v>149</v>
      </c>
      <c r="C222" s="3" t="str">
        <f>"王仙玉"</f>
        <v>王仙玉</v>
      </c>
      <c r="D222" s="3" t="s">
        <v>203</v>
      </c>
    </row>
    <row r="223" ht="25" customHeight="1" spans="1:4">
      <c r="A223" s="2">
        <v>222</v>
      </c>
      <c r="B223" s="3" t="s">
        <v>149</v>
      </c>
      <c r="C223" s="3" t="str">
        <f>"王文"</f>
        <v>王文</v>
      </c>
      <c r="D223" s="3" t="s">
        <v>204</v>
      </c>
    </row>
    <row r="224" ht="25" customHeight="1" spans="1:4">
      <c r="A224" s="2">
        <v>223</v>
      </c>
      <c r="B224" s="3" t="s">
        <v>149</v>
      </c>
      <c r="C224" s="3" t="str">
        <f>"李道魁"</f>
        <v>李道魁</v>
      </c>
      <c r="D224" s="3" t="s">
        <v>205</v>
      </c>
    </row>
    <row r="225" ht="25" customHeight="1" spans="1:4">
      <c r="A225" s="2">
        <v>224</v>
      </c>
      <c r="B225" s="3" t="s">
        <v>149</v>
      </c>
      <c r="C225" s="3" t="str">
        <f>"陈锦丽"</f>
        <v>陈锦丽</v>
      </c>
      <c r="D225" s="3" t="s">
        <v>206</v>
      </c>
    </row>
    <row r="226" ht="25" customHeight="1" spans="1:4">
      <c r="A226" s="2">
        <v>225</v>
      </c>
      <c r="B226" s="3" t="s">
        <v>149</v>
      </c>
      <c r="C226" s="3" t="str">
        <f>"曾海谊"</f>
        <v>曾海谊</v>
      </c>
      <c r="D226" s="3" t="s">
        <v>207</v>
      </c>
    </row>
    <row r="227" ht="25" customHeight="1" spans="1:4">
      <c r="A227" s="2">
        <v>226</v>
      </c>
      <c r="B227" s="3" t="s">
        <v>149</v>
      </c>
      <c r="C227" s="3" t="str">
        <f>"曾维梓"</f>
        <v>曾维梓</v>
      </c>
      <c r="D227" s="3" t="s">
        <v>208</v>
      </c>
    </row>
    <row r="228" ht="25" customHeight="1" spans="1:4">
      <c r="A228" s="2">
        <v>227</v>
      </c>
      <c r="B228" s="3" t="s">
        <v>149</v>
      </c>
      <c r="C228" s="3" t="str">
        <f>"黄秀玥"</f>
        <v>黄秀玥</v>
      </c>
      <c r="D228" s="3" t="s">
        <v>209</v>
      </c>
    </row>
    <row r="229" ht="25" customHeight="1" spans="1:4">
      <c r="A229" s="2">
        <v>228</v>
      </c>
      <c r="B229" s="3" t="s">
        <v>149</v>
      </c>
      <c r="C229" s="3" t="str">
        <f>"何资颖"</f>
        <v>何资颖</v>
      </c>
      <c r="D229" s="3" t="s">
        <v>210</v>
      </c>
    </row>
    <row r="230" ht="25" customHeight="1" spans="1:4">
      <c r="A230" s="2">
        <v>229</v>
      </c>
      <c r="B230" s="3" t="s">
        <v>149</v>
      </c>
      <c r="C230" s="3" t="str">
        <f>"王光鑫"</f>
        <v>王光鑫</v>
      </c>
      <c r="D230" s="3" t="s">
        <v>211</v>
      </c>
    </row>
    <row r="231" ht="25" customHeight="1" spans="1:4">
      <c r="A231" s="2">
        <v>230</v>
      </c>
      <c r="B231" s="3" t="s">
        <v>149</v>
      </c>
      <c r="C231" s="3" t="str">
        <f>"王世宇"</f>
        <v>王世宇</v>
      </c>
      <c r="D231" s="3" t="s">
        <v>212</v>
      </c>
    </row>
    <row r="232" ht="25" customHeight="1" spans="1:4">
      <c r="A232" s="2">
        <v>231</v>
      </c>
      <c r="B232" s="3" t="s">
        <v>149</v>
      </c>
      <c r="C232" s="3" t="str">
        <f>"曾怀"</f>
        <v>曾怀</v>
      </c>
      <c r="D232" s="3" t="s">
        <v>213</v>
      </c>
    </row>
    <row r="233" ht="25" customHeight="1" spans="1:4">
      <c r="A233" s="2">
        <v>232</v>
      </c>
      <c r="B233" s="3" t="s">
        <v>149</v>
      </c>
      <c r="C233" s="3" t="str">
        <f>"刘小嫣"</f>
        <v>刘小嫣</v>
      </c>
      <c r="D233" s="3" t="s">
        <v>214</v>
      </c>
    </row>
    <row r="234" ht="25" customHeight="1" spans="1:4">
      <c r="A234" s="2">
        <v>233</v>
      </c>
      <c r="B234" s="3" t="s">
        <v>149</v>
      </c>
      <c r="C234" s="3" t="str">
        <f>"王圣权"</f>
        <v>王圣权</v>
      </c>
      <c r="D234" s="3" t="s">
        <v>215</v>
      </c>
    </row>
    <row r="235" ht="25" customHeight="1" spans="1:4">
      <c r="A235" s="2">
        <v>234</v>
      </c>
      <c r="B235" s="3" t="s">
        <v>149</v>
      </c>
      <c r="C235" s="3" t="str">
        <f>"黄婉婷"</f>
        <v>黄婉婷</v>
      </c>
      <c r="D235" s="3" t="s">
        <v>216</v>
      </c>
    </row>
    <row r="236" ht="25" customHeight="1" spans="1:4">
      <c r="A236" s="2">
        <v>235</v>
      </c>
      <c r="B236" s="3" t="s">
        <v>149</v>
      </c>
      <c r="C236" s="3" t="str">
        <f>"李德铭"</f>
        <v>李德铭</v>
      </c>
      <c r="D236" s="3" t="s">
        <v>217</v>
      </c>
    </row>
    <row r="237" ht="25" customHeight="1" spans="1:4">
      <c r="A237" s="2">
        <v>236</v>
      </c>
      <c r="B237" s="3" t="s">
        <v>149</v>
      </c>
      <c r="C237" s="3" t="str">
        <f>"曾玲"</f>
        <v>曾玲</v>
      </c>
      <c r="D237" s="3" t="s">
        <v>218</v>
      </c>
    </row>
    <row r="238" ht="25" customHeight="1" spans="1:4">
      <c r="A238" s="2">
        <v>237</v>
      </c>
      <c r="B238" s="3" t="s">
        <v>149</v>
      </c>
      <c r="C238" s="3" t="str">
        <f>"王冰"</f>
        <v>王冰</v>
      </c>
      <c r="D238" s="3" t="s">
        <v>219</v>
      </c>
    </row>
    <row r="239" ht="25" customHeight="1" spans="1:4">
      <c r="A239" s="2">
        <v>238</v>
      </c>
      <c r="B239" s="3" t="s">
        <v>149</v>
      </c>
      <c r="C239" s="3" t="str">
        <f>"徐文团"</f>
        <v>徐文团</v>
      </c>
      <c r="D239" s="3" t="s">
        <v>220</v>
      </c>
    </row>
    <row r="240" ht="25" customHeight="1" spans="1:4">
      <c r="A240" s="2">
        <v>239</v>
      </c>
      <c r="B240" s="3" t="s">
        <v>149</v>
      </c>
      <c r="C240" s="3" t="str">
        <f>"林道道"</f>
        <v>林道道</v>
      </c>
      <c r="D240" s="3" t="s">
        <v>221</v>
      </c>
    </row>
    <row r="241" ht="25" customHeight="1" spans="1:4">
      <c r="A241" s="2">
        <v>240</v>
      </c>
      <c r="B241" s="3" t="s">
        <v>149</v>
      </c>
      <c r="C241" s="3" t="str">
        <f>"王长俊"</f>
        <v>王长俊</v>
      </c>
      <c r="D241" s="3" t="s">
        <v>222</v>
      </c>
    </row>
    <row r="242" ht="25" customHeight="1" spans="1:4">
      <c r="A242" s="2">
        <v>241</v>
      </c>
      <c r="B242" s="3" t="s">
        <v>149</v>
      </c>
      <c r="C242" s="3" t="str">
        <f>"王明婵"</f>
        <v>王明婵</v>
      </c>
      <c r="D242" s="3" t="s">
        <v>223</v>
      </c>
    </row>
    <row r="243" ht="25" customHeight="1" spans="1:4">
      <c r="A243" s="2">
        <v>242</v>
      </c>
      <c r="B243" s="3" t="s">
        <v>149</v>
      </c>
      <c r="C243" s="3" t="str">
        <f>"李娟"</f>
        <v>李娟</v>
      </c>
      <c r="D243" s="3" t="s">
        <v>224</v>
      </c>
    </row>
    <row r="244" ht="25" customHeight="1" spans="1:4">
      <c r="A244" s="2">
        <v>243</v>
      </c>
      <c r="B244" s="3" t="s">
        <v>149</v>
      </c>
      <c r="C244" s="3" t="str">
        <f>"曾壮"</f>
        <v>曾壮</v>
      </c>
      <c r="D244" s="3" t="s">
        <v>225</v>
      </c>
    </row>
    <row r="245" ht="25" customHeight="1" spans="1:4">
      <c r="A245" s="2">
        <v>244</v>
      </c>
      <c r="B245" s="3" t="s">
        <v>149</v>
      </c>
      <c r="C245" s="3" t="str">
        <f>"吴苗"</f>
        <v>吴苗</v>
      </c>
      <c r="D245" s="3" t="s">
        <v>226</v>
      </c>
    </row>
    <row r="246" ht="25" customHeight="1" spans="1:4">
      <c r="A246" s="2">
        <v>245</v>
      </c>
      <c r="B246" s="3" t="s">
        <v>149</v>
      </c>
      <c r="C246" s="3" t="str">
        <f>"杨小卫"</f>
        <v>杨小卫</v>
      </c>
      <c r="D246" s="3" t="s">
        <v>227</v>
      </c>
    </row>
    <row r="247" ht="25" customHeight="1" spans="1:4">
      <c r="A247" s="2">
        <v>246</v>
      </c>
      <c r="B247" s="3" t="s">
        <v>149</v>
      </c>
      <c r="C247" s="3" t="str">
        <f>"曾德杰"</f>
        <v>曾德杰</v>
      </c>
      <c r="D247" s="3" t="s">
        <v>228</v>
      </c>
    </row>
    <row r="248" ht="25" customHeight="1" spans="1:4">
      <c r="A248" s="2">
        <v>247</v>
      </c>
      <c r="B248" s="3" t="s">
        <v>149</v>
      </c>
      <c r="C248" s="3" t="str">
        <f>"李明旺"</f>
        <v>李明旺</v>
      </c>
      <c r="D248" s="3" t="s">
        <v>229</v>
      </c>
    </row>
    <row r="249" ht="25" customHeight="1" spans="1:4">
      <c r="A249" s="2">
        <v>248</v>
      </c>
      <c r="B249" s="3" t="s">
        <v>149</v>
      </c>
      <c r="C249" s="3" t="str">
        <f>"李成威"</f>
        <v>李成威</v>
      </c>
      <c r="D249" s="3" t="s">
        <v>221</v>
      </c>
    </row>
    <row r="250" ht="25" customHeight="1" spans="1:4">
      <c r="A250" s="2">
        <v>249</v>
      </c>
      <c r="B250" s="3" t="s">
        <v>149</v>
      </c>
      <c r="C250" s="3" t="str">
        <f>"黄春"</f>
        <v>黄春</v>
      </c>
      <c r="D250" s="3" t="s">
        <v>230</v>
      </c>
    </row>
    <row r="251" ht="25" customHeight="1" spans="1:4">
      <c r="A251" s="2">
        <v>250</v>
      </c>
      <c r="B251" s="3" t="s">
        <v>149</v>
      </c>
      <c r="C251" s="3" t="str">
        <f>"王秋"</f>
        <v>王秋</v>
      </c>
      <c r="D251" s="3" t="s">
        <v>231</v>
      </c>
    </row>
    <row r="252" ht="25" customHeight="1" spans="1:4">
      <c r="A252" s="2">
        <v>251</v>
      </c>
      <c r="B252" s="3" t="s">
        <v>149</v>
      </c>
      <c r="C252" s="3" t="str">
        <f>"李昌运"</f>
        <v>李昌运</v>
      </c>
      <c r="D252" s="3" t="s">
        <v>232</v>
      </c>
    </row>
    <row r="253" ht="25" customHeight="1" spans="1:4">
      <c r="A253" s="2">
        <v>252</v>
      </c>
      <c r="B253" s="3" t="s">
        <v>149</v>
      </c>
      <c r="C253" s="3" t="str">
        <f>"唐健"</f>
        <v>唐健</v>
      </c>
      <c r="D253" s="3" t="s">
        <v>233</v>
      </c>
    </row>
    <row r="254" ht="25" customHeight="1" spans="1:4">
      <c r="A254" s="2">
        <v>253</v>
      </c>
      <c r="B254" s="3" t="s">
        <v>149</v>
      </c>
      <c r="C254" s="3" t="str">
        <f>"黄文静"</f>
        <v>黄文静</v>
      </c>
      <c r="D254" s="3" t="s">
        <v>234</v>
      </c>
    </row>
    <row r="255" ht="25" customHeight="1" spans="1:4">
      <c r="A255" s="2">
        <v>254</v>
      </c>
      <c r="B255" s="3" t="s">
        <v>149</v>
      </c>
      <c r="C255" s="3" t="str">
        <f>"王和强"</f>
        <v>王和强</v>
      </c>
      <c r="D255" s="3" t="s">
        <v>235</v>
      </c>
    </row>
    <row r="256" ht="25" customHeight="1" spans="1:4">
      <c r="A256" s="2">
        <v>255</v>
      </c>
      <c r="B256" s="3" t="s">
        <v>149</v>
      </c>
      <c r="C256" s="3" t="str">
        <f>"王英丹"</f>
        <v>王英丹</v>
      </c>
      <c r="D256" s="3" t="s">
        <v>236</v>
      </c>
    </row>
    <row r="257" ht="25" customHeight="1" spans="1:4">
      <c r="A257" s="2">
        <v>256</v>
      </c>
      <c r="B257" s="3" t="s">
        <v>149</v>
      </c>
      <c r="C257" s="3" t="str">
        <f>"徐光晨"</f>
        <v>徐光晨</v>
      </c>
      <c r="D257" s="3" t="s">
        <v>237</v>
      </c>
    </row>
    <row r="258" ht="25" customHeight="1" spans="1:4">
      <c r="A258" s="2">
        <v>257</v>
      </c>
      <c r="B258" s="3" t="s">
        <v>149</v>
      </c>
      <c r="C258" s="3" t="str">
        <f>"罗明范"</f>
        <v>罗明范</v>
      </c>
      <c r="D258" s="3" t="s">
        <v>238</v>
      </c>
    </row>
    <row r="259" ht="25" customHeight="1" spans="1:4">
      <c r="A259" s="2">
        <v>258</v>
      </c>
      <c r="B259" s="3" t="s">
        <v>149</v>
      </c>
      <c r="C259" s="3" t="str">
        <f>"罗虹"</f>
        <v>罗虹</v>
      </c>
      <c r="D259" s="3" t="s">
        <v>239</v>
      </c>
    </row>
    <row r="260" ht="25" customHeight="1" spans="1:4">
      <c r="A260" s="2">
        <v>259</v>
      </c>
      <c r="B260" s="3" t="s">
        <v>149</v>
      </c>
      <c r="C260" s="3" t="str">
        <f>"李炳春"</f>
        <v>李炳春</v>
      </c>
      <c r="D260" s="3" t="s">
        <v>240</v>
      </c>
    </row>
    <row r="261" ht="25" customHeight="1" spans="1:4">
      <c r="A261" s="2">
        <v>260</v>
      </c>
      <c r="B261" s="3" t="s">
        <v>149</v>
      </c>
      <c r="C261" s="3" t="str">
        <f>"王翔"</f>
        <v>王翔</v>
      </c>
      <c r="D261" s="3" t="s">
        <v>241</v>
      </c>
    </row>
    <row r="262" ht="25" customHeight="1" spans="1:4">
      <c r="A262" s="2">
        <v>261</v>
      </c>
      <c r="B262" s="3" t="s">
        <v>149</v>
      </c>
      <c r="C262" s="3" t="str">
        <f>"黄文"</f>
        <v>黄文</v>
      </c>
      <c r="D262" s="3" t="s">
        <v>242</v>
      </c>
    </row>
    <row r="263" ht="25" customHeight="1" spans="1:4">
      <c r="A263" s="2">
        <v>262</v>
      </c>
      <c r="B263" s="3" t="s">
        <v>149</v>
      </c>
      <c r="C263" s="3" t="str">
        <f>"邱上娥"</f>
        <v>邱上娥</v>
      </c>
      <c r="D263" s="3" t="s">
        <v>156</v>
      </c>
    </row>
    <row r="264" ht="25" customHeight="1" spans="1:4">
      <c r="A264" s="2">
        <v>263</v>
      </c>
      <c r="B264" s="3" t="s">
        <v>149</v>
      </c>
      <c r="C264" s="3" t="str">
        <f>"潘家鹏"</f>
        <v>潘家鹏</v>
      </c>
      <c r="D264" s="3" t="s">
        <v>243</v>
      </c>
    </row>
    <row r="265" ht="25" customHeight="1" spans="1:4">
      <c r="A265" s="2">
        <v>264</v>
      </c>
      <c r="B265" s="3" t="s">
        <v>149</v>
      </c>
      <c r="C265" s="3" t="str">
        <f>"吴婷婷"</f>
        <v>吴婷婷</v>
      </c>
      <c r="D265" s="3" t="s">
        <v>244</v>
      </c>
    </row>
    <row r="266" ht="25" customHeight="1" spans="1:4">
      <c r="A266" s="2">
        <v>265</v>
      </c>
      <c r="B266" s="3" t="s">
        <v>149</v>
      </c>
      <c r="C266" s="3" t="str">
        <f>"冯晓莹"</f>
        <v>冯晓莹</v>
      </c>
      <c r="D266" s="3" t="s">
        <v>245</v>
      </c>
    </row>
    <row r="267" ht="25" customHeight="1" spans="1:4">
      <c r="A267" s="2">
        <v>266</v>
      </c>
      <c r="B267" s="3" t="s">
        <v>149</v>
      </c>
      <c r="C267" s="3" t="str">
        <f>"蔡汝政"</f>
        <v>蔡汝政</v>
      </c>
      <c r="D267" s="3" t="s">
        <v>246</v>
      </c>
    </row>
    <row r="268" ht="25" customHeight="1" spans="1:4">
      <c r="A268" s="2">
        <v>267</v>
      </c>
      <c r="B268" s="3" t="s">
        <v>149</v>
      </c>
      <c r="C268" s="3" t="str">
        <f>"杜晓童"</f>
        <v>杜晓童</v>
      </c>
      <c r="D268" s="3" t="s">
        <v>247</v>
      </c>
    </row>
    <row r="269" ht="25" customHeight="1" spans="1:4">
      <c r="A269" s="2">
        <v>268</v>
      </c>
      <c r="B269" s="3" t="s">
        <v>149</v>
      </c>
      <c r="C269" s="3" t="str">
        <f>"李承富"</f>
        <v>李承富</v>
      </c>
      <c r="D269" s="3" t="s">
        <v>248</v>
      </c>
    </row>
    <row r="270" ht="25" customHeight="1" spans="1:4">
      <c r="A270" s="2">
        <v>269</v>
      </c>
      <c r="B270" s="3" t="s">
        <v>149</v>
      </c>
      <c r="C270" s="3" t="str">
        <f>"曾德才"</f>
        <v>曾德才</v>
      </c>
      <c r="D270" s="3" t="s">
        <v>249</v>
      </c>
    </row>
    <row r="271" ht="25" customHeight="1" spans="1:4">
      <c r="A271" s="2">
        <v>270</v>
      </c>
      <c r="B271" s="3" t="s">
        <v>149</v>
      </c>
      <c r="C271" s="3" t="str">
        <f>"曾敏"</f>
        <v>曾敏</v>
      </c>
      <c r="D271" s="3" t="s">
        <v>250</v>
      </c>
    </row>
    <row r="272" ht="25" customHeight="1" spans="1:4">
      <c r="A272" s="2">
        <v>271</v>
      </c>
      <c r="B272" s="3" t="s">
        <v>149</v>
      </c>
      <c r="C272" s="3" t="str">
        <f>"徐大程"</f>
        <v>徐大程</v>
      </c>
      <c r="D272" s="3" t="s">
        <v>251</v>
      </c>
    </row>
    <row r="273" ht="25" customHeight="1" spans="1:4">
      <c r="A273" s="2">
        <v>272</v>
      </c>
      <c r="B273" s="3" t="s">
        <v>149</v>
      </c>
      <c r="C273" s="3" t="str">
        <f>"王傍"</f>
        <v>王傍</v>
      </c>
      <c r="D273" s="3" t="s">
        <v>252</v>
      </c>
    </row>
    <row r="274" ht="25" customHeight="1" spans="1:4">
      <c r="A274" s="2">
        <v>273</v>
      </c>
      <c r="B274" s="3" t="s">
        <v>149</v>
      </c>
      <c r="C274" s="3" t="str">
        <f>"吴维雄"</f>
        <v>吴维雄</v>
      </c>
      <c r="D274" s="3" t="s">
        <v>197</v>
      </c>
    </row>
    <row r="275" ht="25" customHeight="1" spans="1:4">
      <c r="A275" s="2">
        <v>274</v>
      </c>
      <c r="B275" s="3" t="s">
        <v>149</v>
      </c>
      <c r="C275" s="3" t="str">
        <f>"郑宛仪"</f>
        <v>郑宛仪</v>
      </c>
      <c r="D275" s="3" t="s">
        <v>253</v>
      </c>
    </row>
    <row r="276" ht="25" customHeight="1" spans="1:4">
      <c r="A276" s="2">
        <v>275</v>
      </c>
      <c r="B276" s="3" t="s">
        <v>149</v>
      </c>
      <c r="C276" s="3" t="str">
        <f>"蔡莉"</f>
        <v>蔡莉</v>
      </c>
      <c r="D276" s="3" t="s">
        <v>254</v>
      </c>
    </row>
    <row r="277" ht="25" customHeight="1" spans="1:4">
      <c r="A277" s="2">
        <v>276</v>
      </c>
      <c r="B277" s="3" t="s">
        <v>149</v>
      </c>
      <c r="C277" s="3" t="str">
        <f>"徐蔓菲"</f>
        <v>徐蔓菲</v>
      </c>
      <c r="D277" s="3" t="s">
        <v>255</v>
      </c>
    </row>
    <row r="278" ht="25" customHeight="1" spans="1:4">
      <c r="A278" s="2">
        <v>277</v>
      </c>
      <c r="B278" s="3" t="s">
        <v>149</v>
      </c>
      <c r="C278" s="3" t="str">
        <f>"徐凯润"</f>
        <v>徐凯润</v>
      </c>
      <c r="D278" s="3" t="s">
        <v>256</v>
      </c>
    </row>
    <row r="279" ht="25" customHeight="1" spans="1:4">
      <c r="A279" s="2">
        <v>278</v>
      </c>
      <c r="B279" s="3" t="s">
        <v>149</v>
      </c>
      <c r="C279" s="3" t="str">
        <f>"陈德明"</f>
        <v>陈德明</v>
      </c>
      <c r="D279" s="3" t="s">
        <v>257</v>
      </c>
    </row>
    <row r="280" ht="25" customHeight="1" spans="1:4">
      <c r="A280" s="2">
        <v>279</v>
      </c>
      <c r="B280" s="3" t="s">
        <v>149</v>
      </c>
      <c r="C280" s="3" t="str">
        <f>"李妃"</f>
        <v>李妃</v>
      </c>
      <c r="D280" s="3" t="s">
        <v>258</v>
      </c>
    </row>
    <row r="281" ht="25" customHeight="1" spans="1:4">
      <c r="A281" s="2">
        <v>280</v>
      </c>
      <c r="B281" s="3" t="s">
        <v>149</v>
      </c>
      <c r="C281" s="3" t="str">
        <f>"刘芬"</f>
        <v>刘芬</v>
      </c>
      <c r="D281" s="3" t="s">
        <v>259</v>
      </c>
    </row>
    <row r="282" ht="25" customHeight="1" spans="1:4">
      <c r="A282" s="2">
        <v>281</v>
      </c>
      <c r="B282" s="3" t="s">
        <v>149</v>
      </c>
      <c r="C282" s="3" t="str">
        <f>"黄钦聪"</f>
        <v>黄钦聪</v>
      </c>
      <c r="D282" s="3" t="s">
        <v>260</v>
      </c>
    </row>
    <row r="283" ht="25" customHeight="1" spans="1:4">
      <c r="A283" s="2">
        <v>282</v>
      </c>
      <c r="B283" s="3" t="s">
        <v>149</v>
      </c>
      <c r="C283" s="3" t="str">
        <f>"王婉婷"</f>
        <v>王婉婷</v>
      </c>
      <c r="D283" s="3" t="s">
        <v>261</v>
      </c>
    </row>
    <row r="284" ht="25" customHeight="1" spans="1:4">
      <c r="A284" s="2">
        <v>283</v>
      </c>
      <c r="B284" s="3" t="s">
        <v>149</v>
      </c>
      <c r="C284" s="3" t="str">
        <f>"王海莉"</f>
        <v>王海莉</v>
      </c>
      <c r="D284" s="3" t="s">
        <v>262</v>
      </c>
    </row>
    <row r="285" ht="25" customHeight="1" spans="1:4">
      <c r="A285" s="2">
        <v>284</v>
      </c>
      <c r="B285" s="3" t="s">
        <v>149</v>
      </c>
      <c r="C285" s="3" t="str">
        <f>"陈菲菲"</f>
        <v>陈菲菲</v>
      </c>
      <c r="D285" s="3" t="s">
        <v>263</v>
      </c>
    </row>
    <row r="286" ht="25" customHeight="1" spans="1:4">
      <c r="A286" s="2">
        <v>285</v>
      </c>
      <c r="B286" s="3" t="s">
        <v>149</v>
      </c>
      <c r="C286" s="3" t="str">
        <f>"谢东"</f>
        <v>谢东</v>
      </c>
      <c r="D286" s="3" t="s">
        <v>233</v>
      </c>
    </row>
    <row r="287" ht="25" customHeight="1" spans="1:4">
      <c r="A287" s="2">
        <v>286</v>
      </c>
      <c r="B287" s="3" t="s">
        <v>149</v>
      </c>
      <c r="C287" s="3" t="str">
        <f>"徐艳"</f>
        <v>徐艳</v>
      </c>
      <c r="D287" s="3" t="s">
        <v>264</v>
      </c>
    </row>
    <row r="288" ht="25" customHeight="1" spans="1:4">
      <c r="A288" s="2">
        <v>287</v>
      </c>
      <c r="B288" s="3" t="s">
        <v>149</v>
      </c>
      <c r="C288" s="3" t="str">
        <f>"曾维蕃"</f>
        <v>曾维蕃</v>
      </c>
      <c r="D288" s="3" t="s">
        <v>265</v>
      </c>
    </row>
    <row r="289" ht="25" customHeight="1" spans="1:4">
      <c r="A289" s="2">
        <v>288</v>
      </c>
      <c r="B289" s="3" t="s">
        <v>149</v>
      </c>
      <c r="C289" s="3" t="str">
        <f>"刘阳江"</f>
        <v>刘阳江</v>
      </c>
      <c r="D289" s="3" t="s">
        <v>266</v>
      </c>
    </row>
    <row r="290" ht="25" customHeight="1" spans="1:4">
      <c r="A290" s="2">
        <v>289</v>
      </c>
      <c r="B290" s="3" t="s">
        <v>149</v>
      </c>
      <c r="C290" s="3" t="str">
        <f>"王明丁"</f>
        <v>王明丁</v>
      </c>
      <c r="D290" s="3" t="s">
        <v>267</v>
      </c>
    </row>
    <row r="291" ht="25" customHeight="1" spans="1:4">
      <c r="A291" s="2">
        <v>290</v>
      </c>
      <c r="B291" s="3" t="s">
        <v>149</v>
      </c>
      <c r="C291" s="3" t="str">
        <f>"朱秋柏"</f>
        <v>朱秋柏</v>
      </c>
      <c r="D291" s="3" t="s">
        <v>268</v>
      </c>
    </row>
    <row r="292" ht="25" customHeight="1" spans="1:4">
      <c r="A292" s="2">
        <v>291</v>
      </c>
      <c r="B292" s="3" t="s">
        <v>149</v>
      </c>
      <c r="C292" s="3" t="str">
        <f>"王家帅"</f>
        <v>王家帅</v>
      </c>
      <c r="D292" s="3" t="s">
        <v>269</v>
      </c>
    </row>
    <row r="293" ht="25" customHeight="1" spans="1:4">
      <c r="A293" s="2">
        <v>292</v>
      </c>
      <c r="B293" s="3" t="s">
        <v>149</v>
      </c>
      <c r="C293" s="3" t="str">
        <f>"陈欣隆"</f>
        <v>陈欣隆</v>
      </c>
      <c r="D293" s="3" t="s">
        <v>270</v>
      </c>
    </row>
    <row r="294" ht="25" customHeight="1" spans="1:4">
      <c r="A294" s="2">
        <v>293</v>
      </c>
      <c r="B294" s="3" t="s">
        <v>149</v>
      </c>
      <c r="C294" s="3" t="str">
        <f>"林书武"</f>
        <v>林书武</v>
      </c>
      <c r="D294" s="3" t="s">
        <v>271</v>
      </c>
    </row>
    <row r="295" ht="25" customHeight="1" spans="1:4">
      <c r="A295" s="2">
        <v>294</v>
      </c>
      <c r="B295" s="3" t="s">
        <v>149</v>
      </c>
      <c r="C295" s="3" t="str">
        <f>"王莹"</f>
        <v>王莹</v>
      </c>
      <c r="D295" s="3" t="s">
        <v>272</v>
      </c>
    </row>
    <row r="296" ht="25" customHeight="1" spans="1:4">
      <c r="A296" s="2">
        <v>295</v>
      </c>
      <c r="B296" s="3" t="s">
        <v>149</v>
      </c>
      <c r="C296" s="3" t="str">
        <f>"郑喻"</f>
        <v>郑喻</v>
      </c>
      <c r="D296" s="3" t="s">
        <v>273</v>
      </c>
    </row>
    <row r="297" ht="25" customHeight="1" spans="1:4">
      <c r="A297" s="2">
        <v>296</v>
      </c>
      <c r="B297" s="3" t="s">
        <v>149</v>
      </c>
      <c r="C297" s="3" t="str">
        <f>"王广晓"</f>
        <v>王广晓</v>
      </c>
      <c r="D297" s="3" t="s">
        <v>274</v>
      </c>
    </row>
    <row r="298" ht="25" customHeight="1" spans="1:4">
      <c r="A298" s="2">
        <v>297</v>
      </c>
      <c r="B298" s="3" t="s">
        <v>149</v>
      </c>
      <c r="C298" s="3" t="str">
        <f>"蔡笃海"</f>
        <v>蔡笃海</v>
      </c>
      <c r="D298" s="3" t="s">
        <v>150</v>
      </c>
    </row>
    <row r="299" ht="25" customHeight="1" spans="1:4">
      <c r="A299" s="2">
        <v>298</v>
      </c>
      <c r="B299" s="3" t="s">
        <v>275</v>
      </c>
      <c r="C299" s="3" t="str">
        <f>"梁蓝天"</f>
        <v>梁蓝天</v>
      </c>
      <c r="D299" s="3" t="s">
        <v>276</v>
      </c>
    </row>
    <row r="300" ht="25" customHeight="1" spans="1:4">
      <c r="A300" s="2">
        <v>299</v>
      </c>
      <c r="B300" s="3" t="s">
        <v>275</v>
      </c>
      <c r="C300" s="3" t="str">
        <f>"郑楠"</f>
        <v>郑楠</v>
      </c>
      <c r="D300" s="3" t="s">
        <v>277</v>
      </c>
    </row>
    <row r="301" ht="25" customHeight="1" spans="1:4">
      <c r="A301" s="2">
        <v>300</v>
      </c>
      <c r="B301" s="3" t="s">
        <v>275</v>
      </c>
      <c r="C301" s="3" t="str">
        <f>"王智慧"</f>
        <v>王智慧</v>
      </c>
      <c r="D301" s="3" t="s">
        <v>278</v>
      </c>
    </row>
    <row r="302" ht="25" customHeight="1" spans="1:4">
      <c r="A302" s="2">
        <v>301</v>
      </c>
      <c r="B302" s="3" t="s">
        <v>275</v>
      </c>
      <c r="C302" s="3" t="str">
        <f>"蒙忠穗"</f>
        <v>蒙忠穗</v>
      </c>
      <c r="D302" s="3" t="s">
        <v>279</v>
      </c>
    </row>
    <row r="303" ht="25" customHeight="1" spans="1:4">
      <c r="A303" s="2">
        <v>302</v>
      </c>
      <c r="B303" s="3" t="s">
        <v>275</v>
      </c>
      <c r="C303" s="3" t="str">
        <f>"孙乐菊"</f>
        <v>孙乐菊</v>
      </c>
      <c r="D303" s="3" t="s">
        <v>280</v>
      </c>
    </row>
    <row r="304" ht="25" customHeight="1" spans="1:4">
      <c r="A304" s="2">
        <v>303</v>
      </c>
      <c r="B304" s="3" t="s">
        <v>275</v>
      </c>
      <c r="C304" s="3" t="str">
        <f>"王思懿"</f>
        <v>王思懿</v>
      </c>
      <c r="D304" s="3" t="s">
        <v>281</v>
      </c>
    </row>
    <row r="305" ht="25" customHeight="1" spans="1:4">
      <c r="A305" s="2">
        <v>304</v>
      </c>
      <c r="B305" s="3" t="s">
        <v>275</v>
      </c>
      <c r="C305" s="3" t="str">
        <f>"符健鹤"</f>
        <v>符健鹤</v>
      </c>
      <c r="D305" s="3" t="s">
        <v>282</v>
      </c>
    </row>
    <row r="306" ht="25" customHeight="1" spans="1:4">
      <c r="A306" s="2">
        <v>305</v>
      </c>
      <c r="B306" s="3" t="s">
        <v>275</v>
      </c>
      <c r="C306" s="3" t="str">
        <f>"陈荣吉"</f>
        <v>陈荣吉</v>
      </c>
      <c r="D306" s="3" t="s">
        <v>283</v>
      </c>
    </row>
    <row r="307" ht="25" customHeight="1" spans="1:4">
      <c r="A307" s="2">
        <v>306</v>
      </c>
      <c r="B307" s="3" t="s">
        <v>275</v>
      </c>
      <c r="C307" s="3" t="str">
        <f>"陈春章"</f>
        <v>陈春章</v>
      </c>
      <c r="D307" s="3" t="s">
        <v>284</v>
      </c>
    </row>
    <row r="308" ht="25" customHeight="1" spans="1:4">
      <c r="A308" s="2">
        <v>307</v>
      </c>
      <c r="B308" s="3" t="s">
        <v>275</v>
      </c>
      <c r="C308" s="3" t="str">
        <f>"梁其峰"</f>
        <v>梁其峰</v>
      </c>
      <c r="D308" s="3" t="s">
        <v>285</v>
      </c>
    </row>
    <row r="309" ht="25" customHeight="1" spans="1:4">
      <c r="A309" s="2">
        <v>308</v>
      </c>
      <c r="B309" s="3" t="s">
        <v>275</v>
      </c>
      <c r="C309" s="3" t="str">
        <f>"陈馨"</f>
        <v>陈馨</v>
      </c>
      <c r="D309" s="3" t="s">
        <v>286</v>
      </c>
    </row>
    <row r="310" ht="25" customHeight="1" spans="1:4">
      <c r="A310" s="2">
        <v>309</v>
      </c>
      <c r="B310" s="3" t="s">
        <v>275</v>
      </c>
      <c r="C310" s="3" t="str">
        <f>"王凯"</f>
        <v>王凯</v>
      </c>
      <c r="D310" s="3" t="s">
        <v>287</v>
      </c>
    </row>
    <row r="311" ht="25" customHeight="1" spans="1:4">
      <c r="A311" s="2">
        <v>310</v>
      </c>
      <c r="B311" s="3" t="s">
        <v>275</v>
      </c>
      <c r="C311" s="3" t="str">
        <f>"孙浚耀"</f>
        <v>孙浚耀</v>
      </c>
      <c r="D311" s="3" t="s">
        <v>288</v>
      </c>
    </row>
    <row r="312" ht="25" customHeight="1" spans="1:4">
      <c r="A312" s="2">
        <v>311</v>
      </c>
      <c r="B312" s="3" t="s">
        <v>275</v>
      </c>
      <c r="C312" s="3" t="str">
        <f>"苏庆民"</f>
        <v>苏庆民</v>
      </c>
      <c r="D312" s="3" t="s">
        <v>289</v>
      </c>
    </row>
    <row r="313" ht="25" customHeight="1" spans="1:4">
      <c r="A313" s="2">
        <v>312</v>
      </c>
      <c r="B313" s="3" t="s">
        <v>275</v>
      </c>
      <c r="C313" s="3" t="str">
        <f>"李琼"</f>
        <v>李琼</v>
      </c>
      <c r="D313" s="3" t="s">
        <v>290</v>
      </c>
    </row>
    <row r="314" ht="25" customHeight="1" spans="1:4">
      <c r="A314" s="2">
        <v>313</v>
      </c>
      <c r="B314" s="3" t="s">
        <v>275</v>
      </c>
      <c r="C314" s="3" t="str">
        <f>"谢爱南"</f>
        <v>谢爱南</v>
      </c>
      <c r="D314" s="3" t="s">
        <v>291</v>
      </c>
    </row>
    <row r="315" ht="25" customHeight="1" spans="1:4">
      <c r="A315" s="2">
        <v>314</v>
      </c>
      <c r="B315" s="3" t="s">
        <v>275</v>
      </c>
      <c r="C315" s="3" t="str">
        <f>"周羚"</f>
        <v>周羚</v>
      </c>
      <c r="D315" s="3" t="s">
        <v>292</v>
      </c>
    </row>
    <row r="316" ht="25" customHeight="1" spans="1:4">
      <c r="A316" s="2">
        <v>315</v>
      </c>
      <c r="B316" s="3" t="s">
        <v>275</v>
      </c>
      <c r="C316" s="3" t="str">
        <f>"王晓怡"</f>
        <v>王晓怡</v>
      </c>
      <c r="D316" s="3" t="s">
        <v>293</v>
      </c>
    </row>
    <row r="317" ht="25" customHeight="1" spans="1:4">
      <c r="A317" s="2">
        <v>316</v>
      </c>
      <c r="B317" s="3" t="s">
        <v>275</v>
      </c>
      <c r="C317" s="3" t="str">
        <f>"王伟健"</f>
        <v>王伟健</v>
      </c>
      <c r="D317" s="3" t="s">
        <v>294</v>
      </c>
    </row>
    <row r="318" ht="25" customHeight="1" spans="1:4">
      <c r="A318" s="2">
        <v>317</v>
      </c>
      <c r="B318" s="3" t="s">
        <v>275</v>
      </c>
      <c r="C318" s="3" t="str">
        <f>"何家任"</f>
        <v>何家任</v>
      </c>
      <c r="D318" s="3" t="s">
        <v>295</v>
      </c>
    </row>
    <row r="319" ht="25" customHeight="1" spans="1:4">
      <c r="A319" s="2">
        <v>318</v>
      </c>
      <c r="B319" s="3" t="s">
        <v>275</v>
      </c>
      <c r="C319" s="3" t="str">
        <f>"郭小贝"</f>
        <v>郭小贝</v>
      </c>
      <c r="D319" s="3" t="s">
        <v>296</v>
      </c>
    </row>
    <row r="320" ht="25" customHeight="1" spans="1:4">
      <c r="A320" s="2">
        <v>319</v>
      </c>
      <c r="B320" s="3" t="s">
        <v>275</v>
      </c>
      <c r="C320" s="3" t="str">
        <f>"李昌泽"</f>
        <v>李昌泽</v>
      </c>
      <c r="D320" s="3" t="s">
        <v>297</v>
      </c>
    </row>
    <row r="321" ht="25" customHeight="1" spans="1:4">
      <c r="A321" s="2">
        <v>320</v>
      </c>
      <c r="B321" s="3" t="s">
        <v>275</v>
      </c>
      <c r="C321" s="3" t="str">
        <f>"周金蓉"</f>
        <v>周金蓉</v>
      </c>
      <c r="D321" s="3" t="s">
        <v>298</v>
      </c>
    </row>
    <row r="322" ht="25" customHeight="1" spans="1:4">
      <c r="A322" s="2">
        <v>321</v>
      </c>
      <c r="B322" s="3" t="s">
        <v>275</v>
      </c>
      <c r="C322" s="3" t="str">
        <f>"林师鹏"</f>
        <v>林师鹏</v>
      </c>
      <c r="D322" s="3" t="s">
        <v>299</v>
      </c>
    </row>
    <row r="323" ht="25" customHeight="1" spans="1:4">
      <c r="A323" s="2">
        <v>322</v>
      </c>
      <c r="B323" s="3" t="s">
        <v>275</v>
      </c>
      <c r="C323" s="3" t="str">
        <f>"王小婵"</f>
        <v>王小婵</v>
      </c>
      <c r="D323" s="3" t="s">
        <v>300</v>
      </c>
    </row>
    <row r="324" ht="25" customHeight="1" spans="1:4">
      <c r="A324" s="2">
        <v>323</v>
      </c>
      <c r="B324" s="3" t="s">
        <v>275</v>
      </c>
      <c r="C324" s="3" t="str">
        <f>"陈川卉"</f>
        <v>陈川卉</v>
      </c>
      <c r="D324" s="3" t="s">
        <v>301</v>
      </c>
    </row>
    <row r="325" ht="25" customHeight="1" spans="1:4">
      <c r="A325" s="2">
        <v>324</v>
      </c>
      <c r="B325" s="3" t="s">
        <v>275</v>
      </c>
      <c r="C325" s="3" t="str">
        <f>"吴旻"</f>
        <v>吴旻</v>
      </c>
      <c r="D325" s="3" t="s">
        <v>302</v>
      </c>
    </row>
    <row r="326" ht="25" customHeight="1" spans="1:4">
      <c r="A326" s="2">
        <v>325</v>
      </c>
      <c r="B326" s="3" t="s">
        <v>275</v>
      </c>
      <c r="C326" s="3" t="str">
        <f>"莫庄"</f>
        <v>莫庄</v>
      </c>
      <c r="D326" s="3" t="s">
        <v>303</v>
      </c>
    </row>
    <row r="327" ht="25" customHeight="1" spans="1:4">
      <c r="A327" s="2">
        <v>326</v>
      </c>
      <c r="B327" s="3" t="s">
        <v>275</v>
      </c>
      <c r="C327" s="3" t="str">
        <f>"沈柔"</f>
        <v>沈柔</v>
      </c>
      <c r="D327" s="3" t="s">
        <v>304</v>
      </c>
    </row>
    <row r="328" ht="25" customHeight="1" spans="1:4">
      <c r="A328" s="2">
        <v>327</v>
      </c>
      <c r="B328" s="3" t="s">
        <v>275</v>
      </c>
      <c r="C328" s="3" t="str">
        <f>"陈金蕊"</f>
        <v>陈金蕊</v>
      </c>
      <c r="D328" s="3" t="s">
        <v>305</v>
      </c>
    </row>
    <row r="329" ht="25" customHeight="1" spans="1:4">
      <c r="A329" s="2">
        <v>328</v>
      </c>
      <c r="B329" s="3" t="s">
        <v>275</v>
      </c>
      <c r="C329" s="3" t="str">
        <f>"符婷婷"</f>
        <v>符婷婷</v>
      </c>
      <c r="D329" s="3" t="s">
        <v>306</v>
      </c>
    </row>
    <row r="330" ht="25" customHeight="1" spans="1:4">
      <c r="A330" s="2">
        <v>329</v>
      </c>
      <c r="B330" s="3" t="s">
        <v>275</v>
      </c>
      <c r="C330" s="3" t="str">
        <f>"林梅"</f>
        <v>林梅</v>
      </c>
      <c r="D330" s="3" t="s">
        <v>307</v>
      </c>
    </row>
    <row r="331" ht="25" customHeight="1" spans="1:4">
      <c r="A331" s="2">
        <v>330</v>
      </c>
      <c r="B331" s="3" t="s">
        <v>275</v>
      </c>
      <c r="C331" s="3" t="str">
        <f>"罗婷婷"</f>
        <v>罗婷婷</v>
      </c>
      <c r="D331" s="3" t="s">
        <v>308</v>
      </c>
    </row>
    <row r="332" ht="25" customHeight="1" spans="1:4">
      <c r="A332" s="2">
        <v>331</v>
      </c>
      <c r="B332" s="3" t="s">
        <v>275</v>
      </c>
      <c r="C332" s="3" t="str">
        <f>"李智"</f>
        <v>李智</v>
      </c>
      <c r="D332" s="3" t="s">
        <v>309</v>
      </c>
    </row>
    <row r="333" ht="25" customHeight="1" spans="1:4">
      <c r="A333" s="2">
        <v>332</v>
      </c>
      <c r="B333" s="3" t="s">
        <v>275</v>
      </c>
      <c r="C333" s="3" t="str">
        <f>"莫秋艳"</f>
        <v>莫秋艳</v>
      </c>
      <c r="D333" s="3" t="s">
        <v>310</v>
      </c>
    </row>
    <row r="334" ht="25" customHeight="1" spans="1:4">
      <c r="A334" s="2">
        <v>333</v>
      </c>
      <c r="B334" s="3" t="s">
        <v>275</v>
      </c>
      <c r="C334" s="3" t="str">
        <f>"莫宏德"</f>
        <v>莫宏德</v>
      </c>
      <c r="D334" s="3" t="s">
        <v>311</v>
      </c>
    </row>
    <row r="335" ht="25" customHeight="1" spans="1:4">
      <c r="A335" s="2">
        <v>334</v>
      </c>
      <c r="B335" s="3" t="s">
        <v>275</v>
      </c>
      <c r="C335" s="3" t="str">
        <f>"苏定鑫"</f>
        <v>苏定鑫</v>
      </c>
      <c r="D335" s="3" t="s">
        <v>312</v>
      </c>
    </row>
    <row r="336" ht="25" customHeight="1" spans="1:4">
      <c r="A336" s="2">
        <v>335</v>
      </c>
      <c r="B336" s="3" t="s">
        <v>275</v>
      </c>
      <c r="C336" s="3" t="str">
        <f>"李筱爱"</f>
        <v>李筱爱</v>
      </c>
      <c r="D336" s="3" t="s">
        <v>313</v>
      </c>
    </row>
    <row r="337" ht="25" customHeight="1" spans="1:4">
      <c r="A337" s="2">
        <v>336</v>
      </c>
      <c r="B337" s="3" t="s">
        <v>275</v>
      </c>
      <c r="C337" s="3" t="str">
        <f>"王海燕"</f>
        <v>王海燕</v>
      </c>
      <c r="D337" s="3" t="s">
        <v>314</v>
      </c>
    </row>
    <row r="338" ht="25" customHeight="1" spans="1:4">
      <c r="A338" s="2">
        <v>337</v>
      </c>
      <c r="B338" s="3" t="s">
        <v>275</v>
      </c>
      <c r="C338" s="3" t="str">
        <f>"郑烨鸿"</f>
        <v>郑烨鸿</v>
      </c>
      <c r="D338" s="3" t="s">
        <v>315</v>
      </c>
    </row>
    <row r="339" ht="25" customHeight="1" spans="1:4">
      <c r="A339" s="2">
        <v>338</v>
      </c>
      <c r="B339" s="3" t="s">
        <v>275</v>
      </c>
      <c r="C339" s="3" t="str">
        <f>"王楠"</f>
        <v>王楠</v>
      </c>
      <c r="D339" s="3" t="s">
        <v>316</v>
      </c>
    </row>
    <row r="340" ht="25" customHeight="1" spans="1:4">
      <c r="A340" s="2">
        <v>339</v>
      </c>
      <c r="B340" s="3" t="s">
        <v>275</v>
      </c>
      <c r="C340" s="3" t="str">
        <f>"陈博川"</f>
        <v>陈博川</v>
      </c>
      <c r="D340" s="3" t="s">
        <v>317</v>
      </c>
    </row>
    <row r="341" ht="25" customHeight="1" spans="1:4">
      <c r="A341" s="2">
        <v>340</v>
      </c>
      <c r="B341" s="3" t="s">
        <v>275</v>
      </c>
      <c r="C341" s="3" t="str">
        <f>"陈美燕"</f>
        <v>陈美燕</v>
      </c>
      <c r="D341" s="3" t="s">
        <v>318</v>
      </c>
    </row>
    <row r="342" ht="25" customHeight="1" spans="1:4">
      <c r="A342" s="2">
        <v>341</v>
      </c>
      <c r="B342" s="3" t="s">
        <v>275</v>
      </c>
      <c r="C342" s="3" t="str">
        <f>"李庆萍"</f>
        <v>李庆萍</v>
      </c>
      <c r="D342" s="3" t="s">
        <v>319</v>
      </c>
    </row>
    <row r="343" ht="25" customHeight="1" spans="1:4">
      <c r="A343" s="2">
        <v>342</v>
      </c>
      <c r="B343" s="3" t="s">
        <v>275</v>
      </c>
      <c r="C343" s="3" t="str">
        <f>"杨慧霞"</f>
        <v>杨慧霞</v>
      </c>
      <c r="D343" s="3" t="s">
        <v>320</v>
      </c>
    </row>
    <row r="344" ht="25" customHeight="1" spans="1:4">
      <c r="A344" s="2">
        <v>343</v>
      </c>
      <c r="B344" s="3" t="s">
        <v>275</v>
      </c>
      <c r="C344" s="3" t="str">
        <f>"王莉"</f>
        <v>王莉</v>
      </c>
      <c r="D344" s="3" t="s">
        <v>321</v>
      </c>
    </row>
    <row r="345" ht="25" customHeight="1" spans="1:4">
      <c r="A345" s="2">
        <v>344</v>
      </c>
      <c r="B345" s="3" t="s">
        <v>275</v>
      </c>
      <c r="C345" s="3" t="str">
        <f>"王吉群"</f>
        <v>王吉群</v>
      </c>
      <c r="D345" s="3" t="s">
        <v>305</v>
      </c>
    </row>
    <row r="346" ht="25" customHeight="1" spans="1:4">
      <c r="A346" s="2">
        <v>345</v>
      </c>
      <c r="B346" s="3" t="s">
        <v>275</v>
      </c>
      <c r="C346" s="3" t="str">
        <f>"何瑞瑛"</f>
        <v>何瑞瑛</v>
      </c>
      <c r="D346" s="3" t="s">
        <v>322</v>
      </c>
    </row>
    <row r="347" ht="25" customHeight="1" spans="1:4">
      <c r="A347" s="2">
        <v>346</v>
      </c>
      <c r="B347" s="3" t="s">
        <v>275</v>
      </c>
      <c r="C347" s="3" t="str">
        <f>"钟温滨"</f>
        <v>钟温滨</v>
      </c>
      <c r="D347" s="3" t="s">
        <v>323</v>
      </c>
    </row>
    <row r="348" ht="25" customHeight="1" spans="1:4">
      <c r="A348" s="2">
        <v>347</v>
      </c>
      <c r="B348" s="3" t="s">
        <v>275</v>
      </c>
      <c r="C348" s="3" t="str">
        <f>"黄丽宏"</f>
        <v>黄丽宏</v>
      </c>
      <c r="D348" s="3" t="s">
        <v>324</v>
      </c>
    </row>
    <row r="349" ht="25" customHeight="1" spans="1:4">
      <c r="A349" s="2">
        <v>348</v>
      </c>
      <c r="B349" s="3" t="s">
        <v>275</v>
      </c>
      <c r="C349" s="3" t="str">
        <f>"谢昌周"</f>
        <v>谢昌周</v>
      </c>
      <c r="D349" s="3" t="s">
        <v>325</v>
      </c>
    </row>
    <row r="350" ht="25" customHeight="1" spans="1:4">
      <c r="A350" s="2">
        <v>349</v>
      </c>
      <c r="B350" s="3" t="s">
        <v>275</v>
      </c>
      <c r="C350" s="3" t="str">
        <f>"符源相"</f>
        <v>符源相</v>
      </c>
      <c r="D350" s="3" t="s">
        <v>326</v>
      </c>
    </row>
    <row r="351" ht="25" customHeight="1" spans="1:4">
      <c r="A351" s="2">
        <v>350</v>
      </c>
      <c r="B351" s="3" t="s">
        <v>275</v>
      </c>
      <c r="C351" s="3" t="str">
        <f>"李华祥"</f>
        <v>李华祥</v>
      </c>
      <c r="D351" s="3" t="s">
        <v>327</v>
      </c>
    </row>
    <row r="352" ht="25" customHeight="1" spans="1:4">
      <c r="A352" s="2">
        <v>351</v>
      </c>
      <c r="B352" s="3" t="s">
        <v>275</v>
      </c>
      <c r="C352" s="3" t="str">
        <f>"林书泳"</f>
        <v>林书泳</v>
      </c>
      <c r="D352" s="3" t="s">
        <v>309</v>
      </c>
    </row>
    <row r="353" ht="25" customHeight="1" spans="1:4">
      <c r="A353" s="2">
        <v>352</v>
      </c>
      <c r="B353" s="3" t="s">
        <v>275</v>
      </c>
      <c r="C353" s="3" t="str">
        <f>"莫亚燕"</f>
        <v>莫亚燕</v>
      </c>
      <c r="D353" s="3" t="s">
        <v>286</v>
      </c>
    </row>
    <row r="354" ht="25" customHeight="1" spans="1:4">
      <c r="A354" s="2">
        <v>353</v>
      </c>
      <c r="B354" s="3" t="s">
        <v>275</v>
      </c>
      <c r="C354" s="3" t="str">
        <f>"廖丽婷"</f>
        <v>廖丽婷</v>
      </c>
      <c r="D354" s="3" t="s">
        <v>328</v>
      </c>
    </row>
    <row r="355" ht="25" customHeight="1" spans="1:4">
      <c r="A355" s="2">
        <v>354</v>
      </c>
      <c r="B355" s="3" t="s">
        <v>275</v>
      </c>
      <c r="C355" s="3" t="str">
        <f>"陈益全"</f>
        <v>陈益全</v>
      </c>
      <c r="D355" s="3" t="s">
        <v>329</v>
      </c>
    </row>
    <row r="356" ht="25" customHeight="1" spans="1:4">
      <c r="A356" s="2">
        <v>355</v>
      </c>
      <c r="B356" s="3" t="s">
        <v>275</v>
      </c>
      <c r="C356" s="3" t="str">
        <f>"吴小娟"</f>
        <v>吴小娟</v>
      </c>
      <c r="D356" s="3" t="s">
        <v>330</v>
      </c>
    </row>
    <row r="357" ht="25" customHeight="1" spans="1:4">
      <c r="A357" s="2">
        <v>356</v>
      </c>
      <c r="B357" s="3" t="s">
        <v>275</v>
      </c>
      <c r="C357" s="3" t="str">
        <f>"王晨雾"</f>
        <v>王晨雾</v>
      </c>
      <c r="D357" s="3" t="s">
        <v>331</v>
      </c>
    </row>
    <row r="358" ht="25" customHeight="1" spans="1:4">
      <c r="A358" s="2">
        <v>357</v>
      </c>
      <c r="B358" s="3" t="s">
        <v>275</v>
      </c>
      <c r="C358" s="3" t="str">
        <f>"刘忠达"</f>
        <v>刘忠达</v>
      </c>
      <c r="D358" s="3" t="s">
        <v>332</v>
      </c>
    </row>
    <row r="359" ht="25" customHeight="1" spans="1:4">
      <c r="A359" s="2">
        <v>358</v>
      </c>
      <c r="B359" s="3" t="s">
        <v>275</v>
      </c>
      <c r="C359" s="3" t="str">
        <f>"符彩燕"</f>
        <v>符彩燕</v>
      </c>
      <c r="D359" s="3" t="s">
        <v>333</v>
      </c>
    </row>
    <row r="360" ht="25" customHeight="1" spans="1:4">
      <c r="A360" s="2">
        <v>359</v>
      </c>
      <c r="B360" s="3" t="s">
        <v>275</v>
      </c>
      <c r="C360" s="3" t="str">
        <f>"陈明强"</f>
        <v>陈明强</v>
      </c>
      <c r="D360" s="3" t="s">
        <v>334</v>
      </c>
    </row>
    <row r="361" ht="25" customHeight="1" spans="1:4">
      <c r="A361" s="2">
        <v>360</v>
      </c>
      <c r="B361" s="3" t="s">
        <v>275</v>
      </c>
      <c r="C361" s="3" t="str">
        <f>"邝煦"</f>
        <v>邝煦</v>
      </c>
      <c r="D361" s="3" t="s">
        <v>335</v>
      </c>
    </row>
    <row r="362" ht="25" customHeight="1" spans="1:4">
      <c r="A362" s="2">
        <v>361</v>
      </c>
      <c r="B362" s="3" t="s">
        <v>275</v>
      </c>
      <c r="C362" s="3" t="str">
        <f>"肖鹃羚"</f>
        <v>肖鹃羚</v>
      </c>
      <c r="D362" s="3" t="s">
        <v>336</v>
      </c>
    </row>
    <row r="363" ht="25" customHeight="1" spans="1:4">
      <c r="A363" s="2">
        <v>362</v>
      </c>
      <c r="B363" s="3" t="s">
        <v>275</v>
      </c>
      <c r="C363" s="3" t="str">
        <f>"吴曼玲"</f>
        <v>吴曼玲</v>
      </c>
      <c r="D363" s="3" t="s">
        <v>337</v>
      </c>
    </row>
    <row r="364" ht="25" customHeight="1" spans="1:4">
      <c r="A364" s="2">
        <v>363</v>
      </c>
      <c r="B364" s="3" t="s">
        <v>275</v>
      </c>
      <c r="C364" s="3" t="str">
        <f>"冯瑜心"</f>
        <v>冯瑜心</v>
      </c>
      <c r="D364" s="3" t="s">
        <v>338</v>
      </c>
    </row>
    <row r="365" ht="25" customHeight="1" spans="1:4">
      <c r="A365" s="2">
        <v>364</v>
      </c>
      <c r="B365" s="3" t="s">
        <v>275</v>
      </c>
      <c r="C365" s="3" t="str">
        <f>"符正笔"</f>
        <v>符正笔</v>
      </c>
      <c r="D365" s="3" t="s">
        <v>339</v>
      </c>
    </row>
    <row r="366" ht="25" customHeight="1" spans="1:4">
      <c r="A366" s="2">
        <v>365</v>
      </c>
      <c r="B366" s="3" t="s">
        <v>275</v>
      </c>
      <c r="C366" s="3" t="str">
        <f>"陈元恺"</f>
        <v>陈元恺</v>
      </c>
      <c r="D366" s="3" t="s">
        <v>309</v>
      </c>
    </row>
    <row r="367" ht="25" customHeight="1" spans="1:4">
      <c r="A367" s="2">
        <v>366</v>
      </c>
      <c r="B367" s="3" t="s">
        <v>275</v>
      </c>
      <c r="C367" s="3" t="str">
        <f>"陈崇榛"</f>
        <v>陈崇榛</v>
      </c>
      <c r="D367" s="3" t="s">
        <v>340</v>
      </c>
    </row>
    <row r="368" ht="25" customHeight="1" spans="1:4">
      <c r="A368" s="2">
        <v>367</v>
      </c>
      <c r="B368" s="3" t="s">
        <v>275</v>
      </c>
      <c r="C368" s="3" t="str">
        <f>"陈俊材"</f>
        <v>陈俊材</v>
      </c>
      <c r="D368" s="3" t="s">
        <v>341</v>
      </c>
    </row>
    <row r="369" ht="25" customHeight="1" spans="1:4">
      <c r="A369" s="2">
        <v>368</v>
      </c>
      <c r="B369" s="3" t="s">
        <v>275</v>
      </c>
      <c r="C369" s="3" t="str">
        <f>"王妃"</f>
        <v>王妃</v>
      </c>
      <c r="D369" s="3" t="s">
        <v>342</v>
      </c>
    </row>
    <row r="370" ht="25" customHeight="1" spans="1:4">
      <c r="A370" s="2">
        <v>369</v>
      </c>
      <c r="B370" s="3" t="s">
        <v>275</v>
      </c>
      <c r="C370" s="3" t="str">
        <f>"钟丽"</f>
        <v>钟丽</v>
      </c>
      <c r="D370" s="3" t="s">
        <v>343</v>
      </c>
    </row>
    <row r="371" ht="25" customHeight="1" spans="1:4">
      <c r="A371" s="2">
        <v>370</v>
      </c>
      <c r="B371" s="3" t="s">
        <v>275</v>
      </c>
      <c r="C371" s="3" t="str">
        <f>"甘静怡"</f>
        <v>甘静怡</v>
      </c>
      <c r="D371" s="3" t="s">
        <v>344</v>
      </c>
    </row>
    <row r="372" ht="25" customHeight="1" spans="1:4">
      <c r="A372" s="2">
        <v>371</v>
      </c>
      <c r="B372" s="3" t="s">
        <v>275</v>
      </c>
      <c r="C372" s="3" t="str">
        <f>"丁娟娟"</f>
        <v>丁娟娟</v>
      </c>
      <c r="D372" s="3" t="s">
        <v>345</v>
      </c>
    </row>
    <row r="373" ht="25" customHeight="1" spans="1:4">
      <c r="A373" s="2">
        <v>372</v>
      </c>
      <c r="B373" s="3" t="s">
        <v>275</v>
      </c>
      <c r="C373" s="3" t="str">
        <f>"李雅竹"</f>
        <v>李雅竹</v>
      </c>
      <c r="D373" s="3" t="s">
        <v>346</v>
      </c>
    </row>
    <row r="374" ht="25" customHeight="1" spans="1:4">
      <c r="A374" s="2">
        <v>373</v>
      </c>
      <c r="B374" s="3" t="s">
        <v>275</v>
      </c>
      <c r="C374" s="3" t="str">
        <f>"冯有锦"</f>
        <v>冯有锦</v>
      </c>
      <c r="D374" s="3" t="s">
        <v>347</v>
      </c>
    </row>
    <row r="375" ht="25" customHeight="1" spans="1:4">
      <c r="A375" s="2">
        <v>374</v>
      </c>
      <c r="B375" s="3" t="s">
        <v>275</v>
      </c>
      <c r="C375" s="3" t="str">
        <f>"莫海能"</f>
        <v>莫海能</v>
      </c>
      <c r="D375" s="3" t="s">
        <v>348</v>
      </c>
    </row>
    <row r="376" ht="25" customHeight="1" spans="1:4">
      <c r="A376" s="2">
        <v>375</v>
      </c>
      <c r="B376" s="3" t="s">
        <v>275</v>
      </c>
      <c r="C376" s="3" t="str">
        <f>"王德副"</f>
        <v>王德副</v>
      </c>
      <c r="D376" s="3" t="s">
        <v>349</v>
      </c>
    </row>
    <row r="377" ht="25" customHeight="1" spans="1:4">
      <c r="A377" s="2">
        <v>376</v>
      </c>
      <c r="B377" s="3" t="s">
        <v>275</v>
      </c>
      <c r="C377" s="3" t="str">
        <f>"谢俊威"</f>
        <v>谢俊威</v>
      </c>
      <c r="D377" s="3" t="s">
        <v>309</v>
      </c>
    </row>
    <row r="378" ht="25" customHeight="1" spans="1:4">
      <c r="A378" s="2">
        <v>377</v>
      </c>
      <c r="B378" s="3" t="s">
        <v>275</v>
      </c>
      <c r="C378" s="3" t="str">
        <f>"杨小贝"</f>
        <v>杨小贝</v>
      </c>
      <c r="D378" s="3" t="s">
        <v>350</v>
      </c>
    </row>
    <row r="379" ht="25" customHeight="1" spans="1:4">
      <c r="A379" s="2">
        <v>378</v>
      </c>
      <c r="B379" s="3" t="s">
        <v>275</v>
      </c>
      <c r="C379" s="3" t="str">
        <f>"叶丽萍"</f>
        <v>叶丽萍</v>
      </c>
      <c r="D379" s="3" t="s">
        <v>351</v>
      </c>
    </row>
    <row r="380" ht="25" customHeight="1" spans="1:4">
      <c r="A380" s="2">
        <v>379</v>
      </c>
      <c r="B380" s="3" t="s">
        <v>275</v>
      </c>
      <c r="C380" s="3" t="str">
        <f>"秦昌哲"</f>
        <v>秦昌哲</v>
      </c>
      <c r="D380" s="3" t="s">
        <v>309</v>
      </c>
    </row>
    <row r="381" ht="25" customHeight="1" spans="1:4">
      <c r="A381" s="2">
        <v>380</v>
      </c>
      <c r="B381" s="3" t="s">
        <v>275</v>
      </c>
      <c r="C381" s="3" t="str">
        <f>"王凯"</f>
        <v>王凯</v>
      </c>
      <c r="D381" s="3" t="s">
        <v>352</v>
      </c>
    </row>
    <row r="382" ht="25" customHeight="1" spans="1:4">
      <c r="A382" s="2">
        <v>381</v>
      </c>
      <c r="B382" s="3" t="s">
        <v>275</v>
      </c>
      <c r="C382" s="3" t="str">
        <f>"吴慧敏"</f>
        <v>吴慧敏</v>
      </c>
      <c r="D382" s="3" t="s">
        <v>353</v>
      </c>
    </row>
    <row r="383" ht="25" customHeight="1" spans="1:4">
      <c r="A383" s="2">
        <v>382</v>
      </c>
      <c r="B383" s="3" t="s">
        <v>275</v>
      </c>
      <c r="C383" s="3" t="str">
        <f>"陈晓芬"</f>
        <v>陈晓芬</v>
      </c>
      <c r="D383" s="3" t="s">
        <v>354</v>
      </c>
    </row>
    <row r="384" ht="25" customHeight="1" spans="1:4">
      <c r="A384" s="2">
        <v>383</v>
      </c>
      <c r="B384" s="3" t="s">
        <v>275</v>
      </c>
      <c r="C384" s="3" t="str">
        <f>"凌慧"</f>
        <v>凌慧</v>
      </c>
      <c r="D384" s="3" t="s">
        <v>8</v>
      </c>
    </row>
    <row r="385" ht="25" customHeight="1" spans="1:4">
      <c r="A385" s="2">
        <v>384</v>
      </c>
      <c r="B385" s="3" t="s">
        <v>275</v>
      </c>
      <c r="C385" s="3" t="str">
        <f>"李莹颖"</f>
        <v>李莹颖</v>
      </c>
      <c r="D385" s="3" t="s">
        <v>355</v>
      </c>
    </row>
    <row r="386" ht="25" customHeight="1" spans="1:4">
      <c r="A386" s="2">
        <v>385</v>
      </c>
      <c r="B386" s="3" t="s">
        <v>275</v>
      </c>
      <c r="C386" s="3" t="str">
        <f>"王树高"</f>
        <v>王树高</v>
      </c>
      <c r="D386" s="3" t="s">
        <v>356</v>
      </c>
    </row>
    <row r="387" ht="25" customHeight="1" spans="1:4">
      <c r="A387" s="2">
        <v>386</v>
      </c>
      <c r="B387" s="3" t="s">
        <v>275</v>
      </c>
      <c r="C387" s="3" t="str">
        <f>"傅留连"</f>
        <v>傅留连</v>
      </c>
      <c r="D387" s="3" t="s">
        <v>357</v>
      </c>
    </row>
    <row r="388" ht="25" customHeight="1" spans="1:4">
      <c r="A388" s="2">
        <v>387</v>
      </c>
      <c r="B388" s="3" t="s">
        <v>275</v>
      </c>
      <c r="C388" s="3" t="str">
        <f>"游冰鑫"</f>
        <v>游冰鑫</v>
      </c>
      <c r="D388" s="3" t="s">
        <v>358</v>
      </c>
    </row>
    <row r="389" ht="25" customHeight="1" spans="1:4">
      <c r="A389" s="2">
        <v>388</v>
      </c>
      <c r="B389" s="3" t="s">
        <v>275</v>
      </c>
      <c r="C389" s="3" t="str">
        <f>"吴昆"</f>
        <v>吴昆</v>
      </c>
      <c r="D389" s="3" t="s">
        <v>359</v>
      </c>
    </row>
    <row r="390" ht="25" customHeight="1" spans="1:4">
      <c r="A390" s="2">
        <v>389</v>
      </c>
      <c r="B390" s="3" t="s">
        <v>275</v>
      </c>
      <c r="C390" s="3" t="str">
        <f>"李木娇"</f>
        <v>李木娇</v>
      </c>
      <c r="D390" s="3" t="s">
        <v>360</v>
      </c>
    </row>
    <row r="391" ht="25" customHeight="1" spans="1:4">
      <c r="A391" s="2">
        <v>390</v>
      </c>
      <c r="B391" s="3" t="s">
        <v>275</v>
      </c>
      <c r="C391" s="3" t="str">
        <f>"陈琼荣"</f>
        <v>陈琼荣</v>
      </c>
      <c r="D391" s="3" t="s">
        <v>361</v>
      </c>
    </row>
    <row r="392" ht="25" customHeight="1" spans="1:4">
      <c r="A392" s="2">
        <v>391</v>
      </c>
      <c r="B392" s="3" t="s">
        <v>275</v>
      </c>
      <c r="C392" s="3" t="str">
        <f>"谢意"</f>
        <v>谢意</v>
      </c>
      <c r="D392" s="3" t="s">
        <v>362</v>
      </c>
    </row>
    <row r="393" ht="25" customHeight="1" spans="1:4">
      <c r="A393" s="2">
        <v>392</v>
      </c>
      <c r="B393" s="3" t="s">
        <v>275</v>
      </c>
      <c r="C393" s="3" t="str">
        <f>"杜晓晖"</f>
        <v>杜晓晖</v>
      </c>
      <c r="D393" s="3" t="s">
        <v>363</v>
      </c>
    </row>
    <row r="394" ht="25" customHeight="1" spans="1:4">
      <c r="A394" s="2">
        <v>393</v>
      </c>
      <c r="B394" s="3" t="s">
        <v>275</v>
      </c>
      <c r="C394" s="3" t="str">
        <f>"羊志香"</f>
        <v>羊志香</v>
      </c>
      <c r="D394" s="3" t="s">
        <v>364</v>
      </c>
    </row>
    <row r="395" ht="25" customHeight="1" spans="1:4">
      <c r="A395" s="2">
        <v>394</v>
      </c>
      <c r="B395" s="3" t="s">
        <v>275</v>
      </c>
      <c r="C395" s="3" t="str">
        <f>"肖传斌"</f>
        <v>肖传斌</v>
      </c>
      <c r="D395" s="3" t="s">
        <v>365</v>
      </c>
    </row>
    <row r="396" ht="25" customHeight="1" spans="1:4">
      <c r="A396" s="2">
        <v>395</v>
      </c>
      <c r="B396" s="3" t="s">
        <v>275</v>
      </c>
      <c r="C396" s="3" t="str">
        <f>"邱观怡"</f>
        <v>邱观怡</v>
      </c>
      <c r="D396" s="3" t="s">
        <v>293</v>
      </c>
    </row>
    <row r="397" ht="25" customHeight="1" spans="1:4">
      <c r="A397" s="2">
        <v>396</v>
      </c>
      <c r="B397" s="3" t="s">
        <v>275</v>
      </c>
      <c r="C397" s="3" t="str">
        <f>"洪瑜"</f>
        <v>洪瑜</v>
      </c>
      <c r="D397" s="3" t="s">
        <v>366</v>
      </c>
    </row>
    <row r="398" ht="25" customHeight="1" spans="1:4">
      <c r="A398" s="2">
        <v>397</v>
      </c>
      <c r="B398" s="3" t="s">
        <v>275</v>
      </c>
      <c r="C398" s="3" t="str">
        <f>"陈照全"</f>
        <v>陈照全</v>
      </c>
      <c r="D398" s="3" t="s">
        <v>367</v>
      </c>
    </row>
    <row r="399" ht="25" customHeight="1" spans="1:4">
      <c r="A399" s="2">
        <v>398</v>
      </c>
      <c r="B399" s="3" t="s">
        <v>275</v>
      </c>
      <c r="C399" s="3" t="str">
        <f>"何娇静"</f>
        <v>何娇静</v>
      </c>
      <c r="D399" s="3" t="s">
        <v>368</v>
      </c>
    </row>
    <row r="400" ht="25" customHeight="1" spans="1:4">
      <c r="A400" s="2">
        <v>399</v>
      </c>
      <c r="B400" s="3" t="s">
        <v>275</v>
      </c>
      <c r="C400" s="3" t="str">
        <f>"许琳净"</f>
        <v>许琳净</v>
      </c>
      <c r="D400" s="3" t="s">
        <v>369</v>
      </c>
    </row>
    <row r="401" ht="25" customHeight="1" spans="1:4">
      <c r="A401" s="2">
        <v>400</v>
      </c>
      <c r="B401" s="3" t="s">
        <v>275</v>
      </c>
      <c r="C401" s="3" t="str">
        <f>"莫清恋"</f>
        <v>莫清恋</v>
      </c>
      <c r="D401" s="3" t="s">
        <v>366</v>
      </c>
    </row>
    <row r="402" ht="25" customHeight="1" spans="1:4">
      <c r="A402" s="2">
        <v>401</v>
      </c>
      <c r="B402" s="3" t="s">
        <v>275</v>
      </c>
      <c r="C402" s="3" t="str">
        <f>"黄诚哲"</f>
        <v>黄诚哲</v>
      </c>
      <c r="D402" s="3" t="s">
        <v>370</v>
      </c>
    </row>
    <row r="403" ht="25" customHeight="1" spans="1:4">
      <c r="A403" s="2">
        <v>402</v>
      </c>
      <c r="B403" s="3" t="s">
        <v>275</v>
      </c>
      <c r="C403" s="3" t="str">
        <f>"翁于敏"</f>
        <v>翁于敏</v>
      </c>
      <c r="D403" s="3" t="s">
        <v>371</v>
      </c>
    </row>
    <row r="404" ht="25" customHeight="1" spans="1:4">
      <c r="A404" s="2">
        <v>403</v>
      </c>
      <c r="B404" s="3" t="s">
        <v>275</v>
      </c>
      <c r="C404" s="3" t="str">
        <f>"陈彦希"</f>
        <v>陈彦希</v>
      </c>
      <c r="D404" s="3" t="s">
        <v>372</v>
      </c>
    </row>
    <row r="405" ht="25" customHeight="1" spans="1:4">
      <c r="A405" s="2">
        <v>404</v>
      </c>
      <c r="B405" s="3" t="s">
        <v>275</v>
      </c>
      <c r="C405" s="3" t="str">
        <f>"韦飘玲"</f>
        <v>韦飘玲</v>
      </c>
      <c r="D405" s="3" t="s">
        <v>373</v>
      </c>
    </row>
    <row r="406" ht="25" customHeight="1" spans="1:4">
      <c r="A406" s="2">
        <v>405</v>
      </c>
      <c r="B406" s="3" t="s">
        <v>275</v>
      </c>
      <c r="C406" s="3" t="str">
        <f>"莫秀铖"</f>
        <v>莫秀铖</v>
      </c>
      <c r="D406" s="3" t="s">
        <v>374</v>
      </c>
    </row>
    <row r="407" ht="25" customHeight="1" spans="1:4">
      <c r="A407" s="2">
        <v>406</v>
      </c>
      <c r="B407" s="3" t="s">
        <v>275</v>
      </c>
      <c r="C407" s="3" t="str">
        <f>"郑荣英"</f>
        <v>郑荣英</v>
      </c>
      <c r="D407" s="3" t="s">
        <v>375</v>
      </c>
    </row>
    <row r="408" ht="25" customHeight="1" spans="1:4">
      <c r="A408" s="2">
        <v>407</v>
      </c>
      <c r="B408" s="3" t="s">
        <v>275</v>
      </c>
      <c r="C408" s="3" t="str">
        <f>"吴海霞"</f>
        <v>吴海霞</v>
      </c>
      <c r="D408" s="3" t="s">
        <v>376</v>
      </c>
    </row>
    <row r="409" ht="25" customHeight="1" spans="1:4">
      <c r="A409" s="2">
        <v>408</v>
      </c>
      <c r="B409" s="3" t="s">
        <v>275</v>
      </c>
      <c r="C409" s="3" t="str">
        <f>"麦君"</f>
        <v>麦君</v>
      </c>
      <c r="D409" s="3" t="s">
        <v>377</v>
      </c>
    </row>
    <row r="410" ht="25" customHeight="1" spans="1:4">
      <c r="A410" s="2">
        <v>409</v>
      </c>
      <c r="B410" s="3" t="s">
        <v>275</v>
      </c>
      <c r="C410" s="3" t="str">
        <f>"郭佳"</f>
        <v>郭佳</v>
      </c>
      <c r="D410" s="3" t="s">
        <v>378</v>
      </c>
    </row>
    <row r="411" ht="25" customHeight="1" spans="1:4">
      <c r="A411" s="2">
        <v>410</v>
      </c>
      <c r="B411" s="3" t="s">
        <v>275</v>
      </c>
      <c r="C411" s="3" t="str">
        <f>"杨志伟"</f>
        <v>杨志伟</v>
      </c>
      <c r="D411" s="3" t="s">
        <v>379</v>
      </c>
    </row>
    <row r="412" ht="25" customHeight="1" spans="1:4">
      <c r="A412" s="2">
        <v>411</v>
      </c>
      <c r="B412" s="3" t="s">
        <v>275</v>
      </c>
      <c r="C412" s="3" t="str">
        <f>"梁音"</f>
        <v>梁音</v>
      </c>
      <c r="D412" s="3" t="s">
        <v>380</v>
      </c>
    </row>
    <row r="413" ht="25" customHeight="1" spans="1:4">
      <c r="A413" s="2">
        <v>412</v>
      </c>
      <c r="B413" s="3" t="s">
        <v>275</v>
      </c>
      <c r="C413" s="3" t="str">
        <f>"朱鹤"</f>
        <v>朱鹤</v>
      </c>
      <c r="D413" s="3" t="s">
        <v>381</v>
      </c>
    </row>
    <row r="414" ht="25" customHeight="1" spans="1:4">
      <c r="A414" s="2">
        <v>413</v>
      </c>
      <c r="B414" s="3" t="s">
        <v>275</v>
      </c>
      <c r="C414" s="3" t="str">
        <f>"卢树花"</f>
        <v>卢树花</v>
      </c>
      <c r="D414" s="3" t="s">
        <v>382</v>
      </c>
    </row>
    <row r="415" ht="25" customHeight="1" spans="1:4">
      <c r="A415" s="2">
        <v>414</v>
      </c>
      <c r="B415" s="3" t="s">
        <v>275</v>
      </c>
      <c r="C415" s="3" t="str">
        <f>"郭小花"</f>
        <v>郭小花</v>
      </c>
      <c r="D415" s="3" t="s">
        <v>383</v>
      </c>
    </row>
    <row r="416" ht="25" customHeight="1" spans="1:4">
      <c r="A416" s="2">
        <v>415</v>
      </c>
      <c r="B416" s="3" t="s">
        <v>275</v>
      </c>
      <c r="C416" s="3" t="str">
        <f>"韩恋"</f>
        <v>韩恋</v>
      </c>
      <c r="D416" s="3" t="s">
        <v>384</v>
      </c>
    </row>
    <row r="417" ht="25" customHeight="1" spans="1:4">
      <c r="A417" s="2">
        <v>416</v>
      </c>
      <c r="B417" s="3" t="s">
        <v>275</v>
      </c>
      <c r="C417" s="3" t="str">
        <f>"羊江花"</f>
        <v>羊江花</v>
      </c>
      <c r="D417" s="3" t="s">
        <v>385</v>
      </c>
    </row>
    <row r="418" ht="25" customHeight="1" spans="1:4">
      <c r="A418" s="2">
        <v>417</v>
      </c>
      <c r="B418" s="3" t="s">
        <v>275</v>
      </c>
      <c r="C418" s="3" t="str">
        <f>"王燕清"</f>
        <v>王燕清</v>
      </c>
      <c r="D418" s="3" t="s">
        <v>386</v>
      </c>
    </row>
    <row r="419" ht="25" customHeight="1" spans="1:4">
      <c r="A419" s="2">
        <v>418</v>
      </c>
      <c r="B419" s="3" t="s">
        <v>275</v>
      </c>
      <c r="C419" s="3" t="str">
        <f>"李晓秋"</f>
        <v>李晓秋</v>
      </c>
      <c r="D419" s="3" t="s">
        <v>387</v>
      </c>
    </row>
    <row r="420" ht="25" customHeight="1" spans="1:4">
      <c r="A420" s="2">
        <v>419</v>
      </c>
      <c r="B420" s="3" t="s">
        <v>275</v>
      </c>
      <c r="C420" s="3" t="str">
        <f>"符吉娜"</f>
        <v>符吉娜</v>
      </c>
      <c r="D420" s="3" t="s">
        <v>388</v>
      </c>
    </row>
    <row r="421" ht="25" customHeight="1" spans="1:4">
      <c r="A421" s="2">
        <v>420</v>
      </c>
      <c r="B421" s="3" t="s">
        <v>275</v>
      </c>
      <c r="C421" s="3" t="str">
        <f>"吴卓"</f>
        <v>吴卓</v>
      </c>
      <c r="D421" s="3" t="s">
        <v>389</v>
      </c>
    </row>
    <row r="422" ht="25" customHeight="1" spans="1:4">
      <c r="A422" s="2">
        <v>421</v>
      </c>
      <c r="B422" s="3" t="s">
        <v>275</v>
      </c>
      <c r="C422" s="3" t="str">
        <f>"邓丽丽"</f>
        <v>邓丽丽</v>
      </c>
      <c r="D422" s="3" t="s">
        <v>390</v>
      </c>
    </row>
    <row r="423" ht="25" customHeight="1" spans="1:4">
      <c r="A423" s="2">
        <v>422</v>
      </c>
      <c r="B423" s="3" t="s">
        <v>275</v>
      </c>
      <c r="C423" s="3" t="str">
        <f>"李刚"</f>
        <v>李刚</v>
      </c>
      <c r="D423" s="3" t="s">
        <v>391</v>
      </c>
    </row>
    <row r="424" ht="25" customHeight="1" spans="1:4">
      <c r="A424" s="2">
        <v>423</v>
      </c>
      <c r="B424" s="3" t="s">
        <v>275</v>
      </c>
      <c r="C424" s="3" t="str">
        <f>"程恋"</f>
        <v>程恋</v>
      </c>
      <c r="D424" s="3" t="s">
        <v>392</v>
      </c>
    </row>
    <row r="425" ht="25" customHeight="1" spans="1:4">
      <c r="A425" s="2">
        <v>424</v>
      </c>
      <c r="B425" s="3" t="s">
        <v>275</v>
      </c>
      <c r="C425" s="3" t="str">
        <f>"王辉弘"</f>
        <v>王辉弘</v>
      </c>
      <c r="D425" s="3" t="s">
        <v>393</v>
      </c>
    </row>
    <row r="426" ht="25" customHeight="1" spans="1:4">
      <c r="A426" s="2">
        <v>425</v>
      </c>
      <c r="B426" s="3" t="s">
        <v>275</v>
      </c>
      <c r="C426" s="3" t="str">
        <f>"吴晓婕"</f>
        <v>吴晓婕</v>
      </c>
      <c r="D426" s="3" t="s">
        <v>394</v>
      </c>
    </row>
    <row r="427" ht="25" customHeight="1" spans="1:4">
      <c r="A427" s="2">
        <v>426</v>
      </c>
      <c r="B427" s="3" t="s">
        <v>275</v>
      </c>
      <c r="C427" s="3" t="str">
        <f>"黄贤武"</f>
        <v>黄贤武</v>
      </c>
      <c r="D427" s="3" t="s">
        <v>395</v>
      </c>
    </row>
    <row r="428" ht="25" customHeight="1" spans="1:4">
      <c r="A428" s="2">
        <v>427</v>
      </c>
      <c r="B428" s="3" t="s">
        <v>275</v>
      </c>
      <c r="C428" s="3" t="str">
        <f>"黄小艳"</f>
        <v>黄小艳</v>
      </c>
      <c r="D428" s="3" t="s">
        <v>396</v>
      </c>
    </row>
    <row r="429" ht="25" customHeight="1" spans="1:4">
      <c r="A429" s="2">
        <v>428</v>
      </c>
      <c r="B429" s="3" t="s">
        <v>275</v>
      </c>
      <c r="C429" s="3" t="str">
        <f>"利声缘"</f>
        <v>利声缘</v>
      </c>
      <c r="D429" s="3" t="s">
        <v>397</v>
      </c>
    </row>
    <row r="430" ht="25" customHeight="1" spans="1:4">
      <c r="A430" s="2">
        <v>429</v>
      </c>
      <c r="B430" s="3" t="s">
        <v>275</v>
      </c>
      <c r="C430" s="3" t="str">
        <f>"林辉"</f>
        <v>林辉</v>
      </c>
      <c r="D430" s="3" t="s">
        <v>309</v>
      </c>
    </row>
    <row r="431" ht="25" customHeight="1" spans="1:4">
      <c r="A431" s="2">
        <v>430</v>
      </c>
      <c r="B431" s="3" t="s">
        <v>275</v>
      </c>
      <c r="C431" s="3" t="str">
        <f>"李芬"</f>
        <v>李芬</v>
      </c>
      <c r="D431" s="3" t="s">
        <v>398</v>
      </c>
    </row>
    <row r="432" ht="25" customHeight="1" spans="1:4">
      <c r="A432" s="2">
        <v>431</v>
      </c>
      <c r="B432" s="3" t="s">
        <v>275</v>
      </c>
      <c r="C432" s="3" t="str">
        <f>"周娇娜"</f>
        <v>周娇娜</v>
      </c>
      <c r="D432" s="3" t="s">
        <v>399</v>
      </c>
    </row>
    <row r="433" ht="25" customHeight="1" spans="1:4">
      <c r="A433" s="2">
        <v>432</v>
      </c>
      <c r="B433" s="3" t="s">
        <v>275</v>
      </c>
      <c r="C433" s="3" t="str">
        <f>"王珍"</f>
        <v>王珍</v>
      </c>
      <c r="D433" s="3" t="s">
        <v>400</v>
      </c>
    </row>
    <row r="434" ht="25" customHeight="1" spans="1:4">
      <c r="A434" s="2">
        <v>433</v>
      </c>
      <c r="B434" s="3" t="s">
        <v>275</v>
      </c>
      <c r="C434" s="3" t="str">
        <f>"陈浏安"</f>
        <v>陈浏安</v>
      </c>
      <c r="D434" s="3" t="s">
        <v>401</v>
      </c>
    </row>
    <row r="435" ht="25" customHeight="1" spans="1:4">
      <c r="A435" s="2">
        <v>434</v>
      </c>
      <c r="B435" s="3" t="s">
        <v>275</v>
      </c>
      <c r="C435" s="3" t="str">
        <f>"冯丽梅"</f>
        <v>冯丽梅</v>
      </c>
      <c r="D435" s="3" t="s">
        <v>402</v>
      </c>
    </row>
    <row r="436" ht="25" customHeight="1" spans="1:4">
      <c r="A436" s="2">
        <v>435</v>
      </c>
      <c r="B436" s="3" t="s">
        <v>275</v>
      </c>
      <c r="C436" s="3" t="str">
        <f>"陈秋丹"</f>
        <v>陈秋丹</v>
      </c>
      <c r="D436" s="3" t="s">
        <v>403</v>
      </c>
    </row>
    <row r="437" ht="25" customHeight="1" spans="1:4">
      <c r="A437" s="2">
        <v>436</v>
      </c>
      <c r="B437" s="3" t="s">
        <v>275</v>
      </c>
      <c r="C437" s="3" t="str">
        <f>"李观平"</f>
        <v>李观平</v>
      </c>
      <c r="D437" s="3" t="s">
        <v>404</v>
      </c>
    </row>
    <row r="438" ht="25" customHeight="1" spans="1:4">
      <c r="A438" s="2">
        <v>437</v>
      </c>
      <c r="B438" s="3" t="s">
        <v>275</v>
      </c>
      <c r="C438" s="3" t="str">
        <f>"许茹怡"</f>
        <v>许茹怡</v>
      </c>
      <c r="D438" s="3" t="s">
        <v>405</v>
      </c>
    </row>
    <row r="439" ht="25" customHeight="1" spans="1:4">
      <c r="A439" s="2">
        <v>438</v>
      </c>
      <c r="B439" s="3" t="s">
        <v>275</v>
      </c>
      <c r="C439" s="3" t="str">
        <f>"莫少良"</f>
        <v>莫少良</v>
      </c>
      <c r="D439" s="3" t="s">
        <v>406</v>
      </c>
    </row>
    <row r="440" ht="25" customHeight="1" spans="1:4">
      <c r="A440" s="2">
        <v>439</v>
      </c>
      <c r="B440" s="3" t="s">
        <v>275</v>
      </c>
      <c r="C440" s="3" t="str">
        <f>"杨传才"</f>
        <v>杨传才</v>
      </c>
      <c r="D440" s="3" t="s">
        <v>407</v>
      </c>
    </row>
    <row r="441" ht="25" customHeight="1" spans="1:4">
      <c r="A441" s="2">
        <v>440</v>
      </c>
      <c r="B441" s="3" t="s">
        <v>275</v>
      </c>
      <c r="C441" s="3" t="str">
        <f>"杨仪"</f>
        <v>杨仪</v>
      </c>
      <c r="D441" s="3" t="s">
        <v>305</v>
      </c>
    </row>
    <row r="442" ht="25" customHeight="1" spans="1:4">
      <c r="A442" s="2">
        <v>441</v>
      </c>
      <c r="B442" s="3" t="s">
        <v>275</v>
      </c>
      <c r="C442" s="3" t="str">
        <f>"陈垂红"</f>
        <v>陈垂红</v>
      </c>
      <c r="D442" s="3" t="s">
        <v>408</v>
      </c>
    </row>
    <row r="443" ht="25" customHeight="1" spans="1:4">
      <c r="A443" s="2">
        <v>442</v>
      </c>
      <c r="B443" s="3" t="s">
        <v>275</v>
      </c>
      <c r="C443" s="3" t="str">
        <f>"林慧"</f>
        <v>林慧</v>
      </c>
      <c r="D443" s="3" t="s">
        <v>409</v>
      </c>
    </row>
    <row r="444" ht="25" customHeight="1" spans="1:4">
      <c r="A444" s="2">
        <v>443</v>
      </c>
      <c r="B444" s="3" t="s">
        <v>275</v>
      </c>
      <c r="C444" s="3" t="str">
        <f>"周阳轲"</f>
        <v>周阳轲</v>
      </c>
      <c r="D444" s="3" t="s">
        <v>410</v>
      </c>
    </row>
    <row r="445" ht="25" customHeight="1" spans="1:4">
      <c r="A445" s="2">
        <v>444</v>
      </c>
      <c r="B445" s="3" t="s">
        <v>275</v>
      </c>
      <c r="C445" s="3" t="str">
        <f>"叶莉莉"</f>
        <v>叶莉莉</v>
      </c>
      <c r="D445" s="3" t="s">
        <v>411</v>
      </c>
    </row>
    <row r="446" ht="25" customHeight="1" spans="1:4">
      <c r="A446" s="2">
        <v>445</v>
      </c>
      <c r="B446" s="3" t="s">
        <v>275</v>
      </c>
      <c r="C446" s="3" t="str">
        <f>"陈元桢"</f>
        <v>陈元桢</v>
      </c>
      <c r="D446" s="3" t="s">
        <v>300</v>
      </c>
    </row>
    <row r="447" ht="25" customHeight="1" spans="1:4">
      <c r="A447" s="2">
        <v>446</v>
      </c>
      <c r="B447" s="3" t="s">
        <v>275</v>
      </c>
      <c r="C447" s="3" t="str">
        <f>"王羽"</f>
        <v>王羽</v>
      </c>
      <c r="D447" s="3" t="s">
        <v>412</v>
      </c>
    </row>
    <row r="448" ht="25" customHeight="1" spans="1:4">
      <c r="A448" s="2">
        <v>447</v>
      </c>
      <c r="B448" s="3" t="s">
        <v>275</v>
      </c>
      <c r="C448" s="3" t="str">
        <f>"唐思燕"</f>
        <v>唐思燕</v>
      </c>
      <c r="D448" s="3" t="s">
        <v>413</v>
      </c>
    </row>
    <row r="449" ht="25" customHeight="1" spans="1:4">
      <c r="A449" s="2">
        <v>448</v>
      </c>
      <c r="B449" s="3" t="s">
        <v>275</v>
      </c>
      <c r="C449" s="3" t="str">
        <f>"王丽云"</f>
        <v>王丽云</v>
      </c>
      <c r="D449" s="3" t="s">
        <v>405</v>
      </c>
    </row>
    <row r="450" ht="25" customHeight="1" spans="1:4">
      <c r="A450" s="2">
        <v>449</v>
      </c>
      <c r="B450" s="3" t="s">
        <v>275</v>
      </c>
      <c r="C450" s="3" t="str">
        <f>"冯菲"</f>
        <v>冯菲</v>
      </c>
      <c r="D450" s="3" t="s">
        <v>414</v>
      </c>
    </row>
    <row r="451" ht="25" customHeight="1" spans="1:4">
      <c r="A451" s="2">
        <v>450</v>
      </c>
      <c r="B451" s="3" t="s">
        <v>275</v>
      </c>
      <c r="C451" s="3" t="str">
        <f>"李丽佳"</f>
        <v>李丽佳</v>
      </c>
      <c r="D451" s="3" t="s">
        <v>415</v>
      </c>
    </row>
    <row r="452" ht="25" customHeight="1" spans="1:4">
      <c r="A452" s="2">
        <v>451</v>
      </c>
      <c r="B452" s="3" t="s">
        <v>275</v>
      </c>
      <c r="C452" s="3" t="str">
        <f>"梁婷婷"</f>
        <v>梁婷婷</v>
      </c>
      <c r="D452" s="3" t="s">
        <v>416</v>
      </c>
    </row>
    <row r="453" ht="25" customHeight="1" spans="1:4">
      <c r="A453" s="2">
        <v>452</v>
      </c>
      <c r="B453" s="3" t="s">
        <v>275</v>
      </c>
      <c r="C453" s="3" t="str">
        <f>"李雪"</f>
        <v>李雪</v>
      </c>
      <c r="D453" s="3" t="s">
        <v>417</v>
      </c>
    </row>
    <row r="454" ht="25" customHeight="1" spans="1:4">
      <c r="A454" s="2">
        <v>453</v>
      </c>
      <c r="B454" s="3" t="s">
        <v>275</v>
      </c>
      <c r="C454" s="3" t="str">
        <f>"王廷奋"</f>
        <v>王廷奋</v>
      </c>
      <c r="D454" s="3" t="s">
        <v>418</v>
      </c>
    </row>
    <row r="455" ht="25" customHeight="1" spans="1:4">
      <c r="A455" s="2">
        <v>454</v>
      </c>
      <c r="B455" s="3" t="s">
        <v>275</v>
      </c>
      <c r="C455" s="3" t="str">
        <f>"王佳盈"</f>
        <v>王佳盈</v>
      </c>
      <c r="D455" s="3" t="s">
        <v>419</v>
      </c>
    </row>
    <row r="456" ht="25" customHeight="1" spans="1:4">
      <c r="A456" s="2">
        <v>455</v>
      </c>
      <c r="B456" s="3" t="s">
        <v>275</v>
      </c>
      <c r="C456" s="3" t="str">
        <f>"张芳芳"</f>
        <v>张芳芳</v>
      </c>
      <c r="D456" s="3" t="s">
        <v>420</v>
      </c>
    </row>
    <row r="457" ht="25" customHeight="1" spans="1:4">
      <c r="A457" s="2">
        <v>456</v>
      </c>
      <c r="B457" s="3" t="s">
        <v>275</v>
      </c>
      <c r="C457" s="3" t="str">
        <f>"张龙"</f>
        <v>张龙</v>
      </c>
      <c r="D457" s="3" t="s">
        <v>421</v>
      </c>
    </row>
    <row r="458" ht="25" customHeight="1" spans="1:4">
      <c r="A458" s="2">
        <v>457</v>
      </c>
      <c r="B458" s="3" t="s">
        <v>275</v>
      </c>
      <c r="C458" s="3" t="str">
        <f>"王力"</f>
        <v>王力</v>
      </c>
      <c r="D458" s="3" t="s">
        <v>422</v>
      </c>
    </row>
    <row r="459" ht="25" customHeight="1" spans="1:4">
      <c r="A459" s="2">
        <v>458</v>
      </c>
      <c r="B459" s="3" t="s">
        <v>275</v>
      </c>
      <c r="C459" s="3" t="str">
        <f>"王晓娟"</f>
        <v>王晓娟</v>
      </c>
      <c r="D459" s="3" t="s">
        <v>423</v>
      </c>
    </row>
    <row r="460" ht="25" customHeight="1" spans="1:4">
      <c r="A460" s="2">
        <v>459</v>
      </c>
      <c r="B460" s="3" t="s">
        <v>275</v>
      </c>
      <c r="C460" s="3" t="str">
        <f>"云水旺"</f>
        <v>云水旺</v>
      </c>
      <c r="D460" s="3" t="s">
        <v>424</v>
      </c>
    </row>
    <row r="461" ht="25" customHeight="1" spans="1:4">
      <c r="A461" s="2">
        <v>460</v>
      </c>
      <c r="B461" s="3" t="s">
        <v>275</v>
      </c>
      <c r="C461" s="3" t="str">
        <f>"王艳"</f>
        <v>王艳</v>
      </c>
      <c r="D461" s="3" t="s">
        <v>300</v>
      </c>
    </row>
    <row r="462" ht="25" customHeight="1" spans="1:4">
      <c r="A462" s="2">
        <v>461</v>
      </c>
      <c r="B462" s="3" t="s">
        <v>275</v>
      </c>
      <c r="C462" s="3" t="str">
        <f>"廖苓杏"</f>
        <v>廖苓杏</v>
      </c>
      <c r="D462" s="3" t="s">
        <v>425</v>
      </c>
    </row>
    <row r="463" ht="25" customHeight="1" spans="1:4">
      <c r="A463" s="2">
        <v>462</v>
      </c>
      <c r="B463" s="3" t="s">
        <v>275</v>
      </c>
      <c r="C463" s="3" t="str">
        <f>"孙蕾"</f>
        <v>孙蕾</v>
      </c>
      <c r="D463" s="3" t="s">
        <v>426</v>
      </c>
    </row>
    <row r="464" ht="25" customHeight="1" spans="1:4">
      <c r="A464" s="2">
        <v>463</v>
      </c>
      <c r="B464" s="3" t="s">
        <v>275</v>
      </c>
      <c r="C464" s="3" t="str">
        <f>"吴晓明"</f>
        <v>吴晓明</v>
      </c>
      <c r="D464" s="3" t="s">
        <v>293</v>
      </c>
    </row>
    <row r="465" ht="25" customHeight="1" spans="1:4">
      <c r="A465" s="2">
        <v>464</v>
      </c>
      <c r="B465" s="3" t="s">
        <v>275</v>
      </c>
      <c r="C465" s="3" t="str">
        <f>"谢芳舒"</f>
        <v>谢芳舒</v>
      </c>
      <c r="D465" s="3" t="s">
        <v>427</v>
      </c>
    </row>
    <row r="466" ht="25" customHeight="1" spans="1:4">
      <c r="A466" s="2">
        <v>465</v>
      </c>
      <c r="B466" s="3" t="s">
        <v>275</v>
      </c>
      <c r="C466" s="3" t="str">
        <f>"陈飞"</f>
        <v>陈飞</v>
      </c>
      <c r="D466" s="3" t="s">
        <v>428</v>
      </c>
    </row>
    <row r="467" ht="25" customHeight="1" spans="1:4">
      <c r="A467" s="2">
        <v>466</v>
      </c>
      <c r="B467" s="3" t="s">
        <v>275</v>
      </c>
      <c r="C467" s="3" t="str">
        <f>"王宇晴"</f>
        <v>王宇晴</v>
      </c>
      <c r="D467" s="3" t="s">
        <v>429</v>
      </c>
    </row>
    <row r="468" ht="25" customHeight="1" spans="1:4">
      <c r="A468" s="2">
        <v>467</v>
      </c>
      <c r="B468" s="3" t="s">
        <v>275</v>
      </c>
      <c r="C468" s="3" t="str">
        <f>"周瑞培"</f>
        <v>周瑞培</v>
      </c>
      <c r="D468" s="3" t="s">
        <v>430</v>
      </c>
    </row>
    <row r="469" ht="25" customHeight="1" spans="1:4">
      <c r="A469" s="2">
        <v>468</v>
      </c>
      <c r="B469" s="3" t="s">
        <v>275</v>
      </c>
      <c r="C469" s="3" t="str">
        <f>"薛婆荣"</f>
        <v>薛婆荣</v>
      </c>
      <c r="D469" s="3" t="s">
        <v>431</v>
      </c>
    </row>
    <row r="470" ht="25" customHeight="1" spans="1:4">
      <c r="A470" s="2">
        <v>469</v>
      </c>
      <c r="B470" s="3" t="s">
        <v>275</v>
      </c>
      <c r="C470" s="3" t="str">
        <f>"王静雯"</f>
        <v>王静雯</v>
      </c>
      <c r="D470" s="3" t="s">
        <v>432</v>
      </c>
    </row>
    <row r="471" ht="25" customHeight="1" spans="1:4">
      <c r="A471" s="2">
        <v>470</v>
      </c>
      <c r="B471" s="3" t="s">
        <v>275</v>
      </c>
      <c r="C471" s="3" t="str">
        <f>"黄继晶"</f>
        <v>黄继晶</v>
      </c>
      <c r="D471" s="3" t="s">
        <v>433</v>
      </c>
    </row>
    <row r="472" ht="25" customHeight="1" spans="1:4">
      <c r="A472" s="2">
        <v>471</v>
      </c>
      <c r="B472" s="3" t="s">
        <v>275</v>
      </c>
      <c r="C472" s="3" t="str">
        <f>"吴慧"</f>
        <v>吴慧</v>
      </c>
      <c r="D472" s="3" t="s">
        <v>293</v>
      </c>
    </row>
    <row r="473" ht="25" customHeight="1" spans="1:4">
      <c r="A473" s="2">
        <v>472</v>
      </c>
      <c r="B473" s="3" t="s">
        <v>275</v>
      </c>
      <c r="C473" s="3" t="str">
        <f>"王秋雅"</f>
        <v>王秋雅</v>
      </c>
      <c r="D473" s="3" t="s">
        <v>434</v>
      </c>
    </row>
    <row r="474" ht="25" customHeight="1" spans="1:4">
      <c r="A474" s="2">
        <v>473</v>
      </c>
      <c r="B474" s="3" t="s">
        <v>275</v>
      </c>
      <c r="C474" s="3" t="str">
        <f>"利声琳"</f>
        <v>利声琳</v>
      </c>
      <c r="D474" s="3" t="s">
        <v>435</v>
      </c>
    </row>
    <row r="475" ht="25" customHeight="1" spans="1:4">
      <c r="A475" s="2">
        <v>474</v>
      </c>
      <c r="B475" s="3" t="s">
        <v>275</v>
      </c>
      <c r="C475" s="3" t="str">
        <f>"许振鹏"</f>
        <v>许振鹏</v>
      </c>
      <c r="D475" s="3" t="s">
        <v>436</v>
      </c>
    </row>
    <row r="476" ht="25" customHeight="1" spans="1:4">
      <c r="A476" s="2">
        <v>475</v>
      </c>
      <c r="B476" s="3" t="s">
        <v>275</v>
      </c>
      <c r="C476" s="3" t="str">
        <f>"莫静阳"</f>
        <v>莫静阳</v>
      </c>
      <c r="D476" s="3" t="s">
        <v>437</v>
      </c>
    </row>
    <row r="477" ht="25" customHeight="1" spans="1:4">
      <c r="A477" s="2">
        <v>476</v>
      </c>
      <c r="B477" s="3" t="s">
        <v>275</v>
      </c>
      <c r="C477" s="3" t="str">
        <f>"蔡倩"</f>
        <v>蔡倩</v>
      </c>
      <c r="D477" s="3" t="s">
        <v>438</v>
      </c>
    </row>
    <row r="478" ht="25" customHeight="1" spans="1:4">
      <c r="A478" s="2">
        <v>477</v>
      </c>
      <c r="B478" s="3" t="s">
        <v>275</v>
      </c>
      <c r="C478" s="3" t="str">
        <f>"刘小瑜"</f>
        <v>刘小瑜</v>
      </c>
      <c r="D478" s="3" t="s">
        <v>439</v>
      </c>
    </row>
    <row r="479" ht="25" customHeight="1" spans="1:4">
      <c r="A479" s="2">
        <v>478</v>
      </c>
      <c r="B479" s="3" t="s">
        <v>275</v>
      </c>
      <c r="C479" s="3" t="str">
        <f>"黄丹"</f>
        <v>黄丹</v>
      </c>
      <c r="D479" s="3" t="s">
        <v>440</v>
      </c>
    </row>
    <row r="480" ht="25" customHeight="1" spans="1:4">
      <c r="A480" s="2">
        <v>479</v>
      </c>
      <c r="B480" s="3" t="s">
        <v>275</v>
      </c>
      <c r="C480" s="3" t="str">
        <f>"冯小娟"</f>
        <v>冯小娟</v>
      </c>
      <c r="D480" s="3" t="s">
        <v>441</v>
      </c>
    </row>
    <row r="481" ht="25" customHeight="1" spans="1:4">
      <c r="A481" s="2">
        <v>480</v>
      </c>
      <c r="B481" s="3" t="s">
        <v>275</v>
      </c>
      <c r="C481" s="3" t="str">
        <f>"胡丽虹"</f>
        <v>胡丽虹</v>
      </c>
      <c r="D481" s="3" t="s">
        <v>442</v>
      </c>
    </row>
    <row r="482" ht="25" customHeight="1" spans="1:4">
      <c r="A482" s="2">
        <v>481</v>
      </c>
      <c r="B482" s="3" t="s">
        <v>275</v>
      </c>
      <c r="C482" s="3" t="str">
        <f>"陈朝花"</f>
        <v>陈朝花</v>
      </c>
      <c r="D482" s="3" t="s">
        <v>443</v>
      </c>
    </row>
    <row r="483" ht="25" customHeight="1" spans="1:4">
      <c r="A483" s="2">
        <v>482</v>
      </c>
      <c r="B483" s="3" t="s">
        <v>275</v>
      </c>
      <c r="C483" s="3" t="str">
        <f>"许宇靖"</f>
        <v>许宇靖</v>
      </c>
      <c r="D483" s="3" t="s">
        <v>444</v>
      </c>
    </row>
    <row r="484" ht="25" customHeight="1" spans="1:4">
      <c r="A484" s="2">
        <v>483</v>
      </c>
      <c r="B484" s="3" t="s">
        <v>275</v>
      </c>
      <c r="C484" s="3" t="str">
        <f>"吴鹏飞"</f>
        <v>吴鹏飞</v>
      </c>
      <c r="D484" s="3" t="s">
        <v>445</v>
      </c>
    </row>
    <row r="485" ht="25" customHeight="1" spans="1:4">
      <c r="A485" s="2">
        <v>484</v>
      </c>
      <c r="B485" s="3" t="s">
        <v>275</v>
      </c>
      <c r="C485" s="3" t="str">
        <f>"黄倩倩"</f>
        <v>黄倩倩</v>
      </c>
      <c r="D485" s="3" t="s">
        <v>446</v>
      </c>
    </row>
    <row r="486" ht="25" customHeight="1" spans="1:4">
      <c r="A486" s="2">
        <v>485</v>
      </c>
      <c r="B486" s="3" t="s">
        <v>275</v>
      </c>
      <c r="C486" s="3" t="str">
        <f>"李德高"</f>
        <v>李德高</v>
      </c>
      <c r="D486" s="3" t="s">
        <v>447</v>
      </c>
    </row>
    <row r="487" ht="25" customHeight="1" spans="1:4">
      <c r="A487" s="2">
        <v>486</v>
      </c>
      <c r="B487" s="3" t="s">
        <v>275</v>
      </c>
      <c r="C487" s="3" t="str">
        <f>"陈柏铭"</f>
        <v>陈柏铭</v>
      </c>
      <c r="D487" s="3" t="s">
        <v>448</v>
      </c>
    </row>
    <row r="488" ht="25" customHeight="1" spans="1:4">
      <c r="A488" s="2">
        <v>487</v>
      </c>
      <c r="B488" s="3" t="s">
        <v>275</v>
      </c>
      <c r="C488" s="3" t="str">
        <f>"王小露"</f>
        <v>王小露</v>
      </c>
      <c r="D488" s="3" t="s">
        <v>449</v>
      </c>
    </row>
    <row r="489" ht="25" customHeight="1" spans="1:4">
      <c r="A489" s="2">
        <v>488</v>
      </c>
      <c r="B489" s="3" t="s">
        <v>275</v>
      </c>
      <c r="C489" s="3" t="str">
        <f>"林志雅"</f>
        <v>林志雅</v>
      </c>
      <c r="D489" s="3" t="s">
        <v>450</v>
      </c>
    </row>
    <row r="490" ht="25" customHeight="1" spans="1:4">
      <c r="A490" s="2">
        <v>489</v>
      </c>
      <c r="B490" s="3" t="s">
        <v>275</v>
      </c>
      <c r="C490" s="3" t="str">
        <f>"陈玮"</f>
        <v>陈玮</v>
      </c>
      <c r="D490" s="3" t="s">
        <v>451</v>
      </c>
    </row>
    <row r="491" ht="25" customHeight="1" spans="1:4">
      <c r="A491" s="2">
        <v>490</v>
      </c>
      <c r="B491" s="3" t="s">
        <v>275</v>
      </c>
      <c r="C491" s="3" t="str">
        <f>"吴慧芳"</f>
        <v>吴慧芳</v>
      </c>
      <c r="D491" s="3" t="s">
        <v>452</v>
      </c>
    </row>
    <row r="492" ht="25" customHeight="1" spans="1:4">
      <c r="A492" s="2">
        <v>491</v>
      </c>
      <c r="B492" s="3" t="s">
        <v>275</v>
      </c>
      <c r="C492" s="3" t="str">
        <f>"杜春虹"</f>
        <v>杜春虹</v>
      </c>
      <c r="D492" s="3" t="s">
        <v>453</v>
      </c>
    </row>
    <row r="493" ht="25" customHeight="1" spans="1:4">
      <c r="A493" s="2">
        <v>492</v>
      </c>
      <c r="B493" s="3" t="s">
        <v>275</v>
      </c>
      <c r="C493" s="3" t="str">
        <f>"李荟"</f>
        <v>李荟</v>
      </c>
      <c r="D493" s="3" t="s">
        <v>454</v>
      </c>
    </row>
    <row r="494" ht="25" customHeight="1" spans="1:4">
      <c r="A494" s="2">
        <v>493</v>
      </c>
      <c r="B494" s="3" t="s">
        <v>275</v>
      </c>
      <c r="C494" s="3" t="str">
        <f>"韦照亨"</f>
        <v>韦照亨</v>
      </c>
      <c r="D494" s="3" t="s">
        <v>455</v>
      </c>
    </row>
    <row r="495" ht="25" customHeight="1" spans="1:4">
      <c r="A495" s="2">
        <v>494</v>
      </c>
      <c r="B495" s="3" t="s">
        <v>275</v>
      </c>
      <c r="C495" s="3" t="str">
        <f>"莫定宇"</f>
        <v>莫定宇</v>
      </c>
      <c r="D495" s="3" t="s">
        <v>395</v>
      </c>
    </row>
    <row r="496" ht="25" customHeight="1" spans="1:4">
      <c r="A496" s="2">
        <v>495</v>
      </c>
      <c r="B496" s="3" t="s">
        <v>275</v>
      </c>
      <c r="C496" s="3" t="str">
        <f>"何玲玲"</f>
        <v>何玲玲</v>
      </c>
      <c r="D496" s="3" t="s">
        <v>456</v>
      </c>
    </row>
    <row r="497" ht="25" customHeight="1" spans="1:4">
      <c r="A497" s="2">
        <v>496</v>
      </c>
      <c r="B497" s="3" t="s">
        <v>275</v>
      </c>
      <c r="C497" s="3" t="str">
        <f>"王芳"</f>
        <v>王芳</v>
      </c>
      <c r="D497" s="3" t="s">
        <v>286</v>
      </c>
    </row>
    <row r="498" ht="25" customHeight="1" spans="1:4">
      <c r="A498" s="2">
        <v>497</v>
      </c>
      <c r="B498" s="3" t="s">
        <v>275</v>
      </c>
      <c r="C498" s="3" t="str">
        <f>"吴娜"</f>
        <v>吴娜</v>
      </c>
      <c r="D498" s="3" t="s">
        <v>293</v>
      </c>
    </row>
    <row r="499" ht="25" customHeight="1" spans="1:4">
      <c r="A499" s="2">
        <v>498</v>
      </c>
      <c r="B499" s="3" t="s">
        <v>275</v>
      </c>
      <c r="C499" s="3" t="str">
        <f>"蔡林桃"</f>
        <v>蔡林桃</v>
      </c>
      <c r="D499" s="3" t="s">
        <v>457</v>
      </c>
    </row>
    <row r="500" ht="25" customHeight="1" spans="1:4">
      <c r="A500" s="2">
        <v>499</v>
      </c>
      <c r="B500" s="3" t="s">
        <v>275</v>
      </c>
      <c r="C500" s="3" t="str">
        <f>"梁深桂"</f>
        <v>梁深桂</v>
      </c>
      <c r="D500" s="3" t="s">
        <v>458</v>
      </c>
    </row>
    <row r="501" ht="25" customHeight="1" spans="1:4">
      <c r="A501" s="2">
        <v>500</v>
      </c>
      <c r="B501" s="3" t="s">
        <v>275</v>
      </c>
      <c r="C501" s="3" t="str">
        <f>"廖彦皓"</f>
        <v>廖彦皓</v>
      </c>
      <c r="D501" s="3" t="s">
        <v>459</v>
      </c>
    </row>
    <row r="502" ht="25" customHeight="1" spans="1:4">
      <c r="A502" s="2">
        <v>501</v>
      </c>
      <c r="B502" s="3" t="s">
        <v>275</v>
      </c>
      <c r="C502" s="3" t="str">
        <f>"羊冕文"</f>
        <v>羊冕文</v>
      </c>
      <c r="D502" s="3" t="s">
        <v>460</v>
      </c>
    </row>
    <row r="503" ht="25" customHeight="1" spans="1:4">
      <c r="A503" s="2">
        <v>502</v>
      </c>
      <c r="B503" s="3" t="s">
        <v>275</v>
      </c>
      <c r="C503" s="3" t="str">
        <f>"戴奇江"</f>
        <v>戴奇江</v>
      </c>
      <c r="D503" s="3" t="s">
        <v>461</v>
      </c>
    </row>
    <row r="504" ht="25" customHeight="1" spans="1:4">
      <c r="A504" s="2">
        <v>503</v>
      </c>
      <c r="B504" s="3" t="s">
        <v>275</v>
      </c>
      <c r="C504" s="3" t="str">
        <f>"李贞"</f>
        <v>李贞</v>
      </c>
      <c r="D504" s="3" t="s">
        <v>305</v>
      </c>
    </row>
    <row r="505" ht="25" customHeight="1" spans="1:4">
      <c r="A505" s="2">
        <v>504</v>
      </c>
      <c r="B505" s="3" t="s">
        <v>275</v>
      </c>
      <c r="C505" s="3" t="str">
        <f>"薛冬萍"</f>
        <v>薛冬萍</v>
      </c>
      <c r="D505" s="3" t="s">
        <v>462</v>
      </c>
    </row>
    <row r="506" ht="25" customHeight="1" spans="1:4">
      <c r="A506" s="2">
        <v>505</v>
      </c>
      <c r="B506" s="3" t="s">
        <v>275</v>
      </c>
      <c r="C506" s="3" t="str">
        <f>"郑茜圆"</f>
        <v>郑茜圆</v>
      </c>
      <c r="D506" s="3" t="s">
        <v>463</v>
      </c>
    </row>
    <row r="507" ht="25" customHeight="1" spans="1:4">
      <c r="A507" s="2">
        <v>506</v>
      </c>
      <c r="B507" s="3" t="s">
        <v>275</v>
      </c>
      <c r="C507" s="3" t="str">
        <f>"马佳文"</f>
        <v>马佳文</v>
      </c>
      <c r="D507" s="3" t="s">
        <v>464</v>
      </c>
    </row>
    <row r="508" ht="25" customHeight="1" spans="1:4">
      <c r="A508" s="2">
        <v>507</v>
      </c>
      <c r="B508" s="3" t="s">
        <v>275</v>
      </c>
      <c r="C508" s="3" t="str">
        <f>"张兰开"</f>
        <v>张兰开</v>
      </c>
      <c r="D508" s="3" t="s">
        <v>465</v>
      </c>
    </row>
    <row r="509" ht="25" customHeight="1" spans="1:4">
      <c r="A509" s="2">
        <v>508</v>
      </c>
      <c r="B509" s="3" t="s">
        <v>275</v>
      </c>
      <c r="C509" s="3" t="str">
        <f>"刘孟芳"</f>
        <v>刘孟芳</v>
      </c>
      <c r="D509" s="3" t="s">
        <v>466</v>
      </c>
    </row>
    <row r="510" ht="25" customHeight="1" spans="1:4">
      <c r="A510" s="2">
        <v>509</v>
      </c>
      <c r="B510" s="3" t="s">
        <v>275</v>
      </c>
      <c r="C510" s="3" t="str">
        <f>"王洪景"</f>
        <v>王洪景</v>
      </c>
      <c r="D510" s="3" t="s">
        <v>467</v>
      </c>
    </row>
    <row r="511" ht="25" customHeight="1" spans="1:4">
      <c r="A511" s="2">
        <v>510</v>
      </c>
      <c r="B511" s="3" t="s">
        <v>275</v>
      </c>
      <c r="C511" s="3" t="str">
        <f>"刘长瑛"</f>
        <v>刘长瑛</v>
      </c>
      <c r="D511" s="3" t="s">
        <v>468</v>
      </c>
    </row>
    <row r="512" ht="25" customHeight="1" spans="1:4">
      <c r="A512" s="2">
        <v>511</v>
      </c>
      <c r="B512" s="3" t="s">
        <v>275</v>
      </c>
      <c r="C512" s="3" t="str">
        <f>"吴贻润"</f>
        <v>吴贻润</v>
      </c>
      <c r="D512" s="3" t="s">
        <v>469</v>
      </c>
    </row>
    <row r="513" ht="25" customHeight="1" spans="1:4">
      <c r="A513" s="2">
        <v>512</v>
      </c>
      <c r="B513" s="3" t="s">
        <v>275</v>
      </c>
      <c r="C513" s="3" t="str">
        <f>"张珍菊"</f>
        <v>张珍菊</v>
      </c>
      <c r="D513" s="3" t="s">
        <v>470</v>
      </c>
    </row>
    <row r="514" ht="25" customHeight="1" spans="1:4">
      <c r="A514" s="2">
        <v>513</v>
      </c>
      <c r="B514" s="3" t="s">
        <v>275</v>
      </c>
      <c r="C514" s="3" t="str">
        <f>"符启霞"</f>
        <v>符启霞</v>
      </c>
      <c r="D514" s="3" t="s">
        <v>471</v>
      </c>
    </row>
    <row r="515" ht="25" customHeight="1" spans="1:4">
      <c r="A515" s="2">
        <v>514</v>
      </c>
      <c r="B515" s="3" t="s">
        <v>275</v>
      </c>
      <c r="C515" s="3" t="str">
        <f>"苏洁"</f>
        <v>苏洁</v>
      </c>
      <c r="D515" s="3" t="s">
        <v>472</v>
      </c>
    </row>
    <row r="516" ht="25" customHeight="1" spans="1:4">
      <c r="A516" s="2">
        <v>515</v>
      </c>
      <c r="B516" s="3" t="s">
        <v>275</v>
      </c>
      <c r="C516" s="3" t="str">
        <f>"郭童"</f>
        <v>郭童</v>
      </c>
      <c r="D516" s="3" t="s">
        <v>473</v>
      </c>
    </row>
    <row r="517" ht="25" customHeight="1" spans="1:4">
      <c r="A517" s="2">
        <v>516</v>
      </c>
      <c r="B517" s="3" t="s">
        <v>275</v>
      </c>
      <c r="C517" s="3" t="str">
        <f>"吴淑苹"</f>
        <v>吴淑苹</v>
      </c>
      <c r="D517" s="3" t="s">
        <v>474</v>
      </c>
    </row>
    <row r="518" ht="25" customHeight="1" spans="1:4">
      <c r="A518" s="2">
        <v>517</v>
      </c>
      <c r="B518" s="3" t="s">
        <v>275</v>
      </c>
      <c r="C518" s="3" t="str">
        <f>"利玉云"</f>
        <v>利玉云</v>
      </c>
      <c r="D518" s="3" t="s">
        <v>451</v>
      </c>
    </row>
    <row r="519" ht="25" customHeight="1" spans="1:4">
      <c r="A519" s="2">
        <v>518</v>
      </c>
      <c r="B519" s="3" t="s">
        <v>275</v>
      </c>
      <c r="C519" s="3" t="str">
        <f>"叶绵硕"</f>
        <v>叶绵硕</v>
      </c>
      <c r="D519" s="3" t="s">
        <v>475</v>
      </c>
    </row>
    <row r="520" ht="25" customHeight="1" spans="1:4">
      <c r="A520" s="2">
        <v>519</v>
      </c>
      <c r="B520" s="3" t="s">
        <v>275</v>
      </c>
      <c r="C520" s="3" t="str">
        <f>"谢一花"</f>
        <v>谢一花</v>
      </c>
      <c r="D520" s="3" t="s">
        <v>476</v>
      </c>
    </row>
    <row r="521" ht="25" customHeight="1" spans="1:4">
      <c r="A521" s="2">
        <v>520</v>
      </c>
      <c r="B521" s="3" t="s">
        <v>275</v>
      </c>
      <c r="C521" s="3" t="str">
        <f>"符水秀"</f>
        <v>符水秀</v>
      </c>
      <c r="D521" s="3" t="s">
        <v>477</v>
      </c>
    </row>
    <row r="522" ht="25" customHeight="1" spans="1:4">
      <c r="A522" s="2">
        <v>521</v>
      </c>
      <c r="B522" s="3" t="s">
        <v>275</v>
      </c>
      <c r="C522" s="3" t="str">
        <f>"梁才芬"</f>
        <v>梁才芬</v>
      </c>
      <c r="D522" s="3" t="s">
        <v>478</v>
      </c>
    </row>
    <row r="523" ht="25" customHeight="1" spans="1:4">
      <c r="A523" s="2">
        <v>522</v>
      </c>
      <c r="B523" s="3" t="s">
        <v>275</v>
      </c>
      <c r="C523" s="3" t="str">
        <f>"莫雪芬"</f>
        <v>莫雪芬</v>
      </c>
      <c r="D523" s="3" t="s">
        <v>479</v>
      </c>
    </row>
    <row r="524" ht="25" customHeight="1" spans="1:4">
      <c r="A524" s="2">
        <v>523</v>
      </c>
      <c r="B524" s="3" t="s">
        <v>275</v>
      </c>
      <c r="C524" s="3" t="str">
        <f>"黄锦"</f>
        <v>黄锦</v>
      </c>
      <c r="D524" s="3" t="s">
        <v>480</v>
      </c>
    </row>
    <row r="525" ht="25" customHeight="1" spans="1:4">
      <c r="A525" s="2">
        <v>524</v>
      </c>
      <c r="B525" s="3" t="s">
        <v>275</v>
      </c>
      <c r="C525" s="3" t="str">
        <f>"王晓慧"</f>
        <v>王晓慧</v>
      </c>
      <c r="D525" s="3" t="s">
        <v>481</v>
      </c>
    </row>
    <row r="526" ht="25" customHeight="1" spans="1:4">
      <c r="A526" s="2">
        <v>525</v>
      </c>
      <c r="B526" s="3" t="s">
        <v>275</v>
      </c>
      <c r="C526" s="3" t="str">
        <f>"李唐腾"</f>
        <v>李唐腾</v>
      </c>
      <c r="D526" s="3" t="s">
        <v>199</v>
      </c>
    </row>
    <row r="527" ht="25" customHeight="1" spans="1:4">
      <c r="A527" s="2">
        <v>526</v>
      </c>
      <c r="B527" s="3" t="s">
        <v>275</v>
      </c>
      <c r="C527" s="3" t="str">
        <f>"周经珊"</f>
        <v>周经珊</v>
      </c>
      <c r="D527" s="3" t="s">
        <v>405</v>
      </c>
    </row>
    <row r="528" ht="25" customHeight="1" spans="1:4">
      <c r="A528" s="2">
        <v>527</v>
      </c>
      <c r="B528" s="3" t="s">
        <v>275</v>
      </c>
      <c r="C528" s="3" t="str">
        <f>"王艺臻"</f>
        <v>王艺臻</v>
      </c>
      <c r="D528" s="3" t="s">
        <v>482</v>
      </c>
    </row>
    <row r="529" ht="25" customHeight="1" spans="1:4">
      <c r="A529" s="2">
        <v>528</v>
      </c>
      <c r="B529" s="3" t="s">
        <v>275</v>
      </c>
      <c r="C529" s="3" t="str">
        <f>"陈秀妹"</f>
        <v>陈秀妹</v>
      </c>
      <c r="D529" s="3" t="s">
        <v>483</v>
      </c>
    </row>
    <row r="530" ht="25" customHeight="1" spans="1:4">
      <c r="A530" s="2">
        <v>529</v>
      </c>
      <c r="B530" s="3" t="s">
        <v>275</v>
      </c>
      <c r="C530" s="3" t="str">
        <f>"李芳芳"</f>
        <v>李芳芳</v>
      </c>
      <c r="D530" s="3" t="s">
        <v>484</v>
      </c>
    </row>
    <row r="531" ht="25" customHeight="1" spans="1:4">
      <c r="A531" s="2">
        <v>530</v>
      </c>
      <c r="B531" s="3" t="s">
        <v>275</v>
      </c>
      <c r="C531" s="3" t="str">
        <f>"叶兴纬"</f>
        <v>叶兴纬</v>
      </c>
      <c r="D531" s="3" t="s">
        <v>288</v>
      </c>
    </row>
    <row r="532" ht="25" customHeight="1" spans="1:4">
      <c r="A532" s="2">
        <v>531</v>
      </c>
      <c r="B532" s="3" t="s">
        <v>275</v>
      </c>
      <c r="C532" s="3" t="str">
        <f>"曹娟"</f>
        <v>曹娟</v>
      </c>
      <c r="D532" s="3" t="s">
        <v>427</v>
      </c>
    </row>
    <row r="533" ht="25" customHeight="1" spans="1:4">
      <c r="A533" s="2">
        <v>532</v>
      </c>
      <c r="B533" s="3" t="s">
        <v>485</v>
      </c>
      <c r="C533" s="3" t="str">
        <f>"宋迎赛"</f>
        <v>宋迎赛</v>
      </c>
      <c r="D533" s="3" t="s">
        <v>486</v>
      </c>
    </row>
    <row r="534" ht="25" customHeight="1" spans="1:4">
      <c r="A534" s="2">
        <v>533</v>
      </c>
      <c r="B534" s="3" t="s">
        <v>485</v>
      </c>
      <c r="C534" s="3" t="str">
        <f>"文哲"</f>
        <v>文哲</v>
      </c>
      <c r="D534" s="3" t="s">
        <v>487</v>
      </c>
    </row>
    <row r="535" ht="25" customHeight="1" spans="1:4">
      <c r="A535" s="2">
        <v>534</v>
      </c>
      <c r="B535" s="3" t="s">
        <v>485</v>
      </c>
      <c r="C535" s="3" t="str">
        <f>"符玉辉"</f>
        <v>符玉辉</v>
      </c>
      <c r="D535" s="3" t="s">
        <v>488</v>
      </c>
    </row>
    <row r="536" ht="25" customHeight="1" spans="1:4">
      <c r="A536" s="2">
        <v>535</v>
      </c>
      <c r="B536" s="3" t="s">
        <v>485</v>
      </c>
      <c r="C536" s="3" t="str">
        <f>"赖云星"</f>
        <v>赖云星</v>
      </c>
      <c r="D536" s="3" t="s">
        <v>489</v>
      </c>
    </row>
    <row r="537" ht="25" customHeight="1" spans="1:4">
      <c r="A537" s="2">
        <v>536</v>
      </c>
      <c r="B537" s="3" t="s">
        <v>485</v>
      </c>
      <c r="C537" s="3" t="str">
        <f>"郑壮平"</f>
        <v>郑壮平</v>
      </c>
      <c r="D537" s="3" t="s">
        <v>490</v>
      </c>
    </row>
    <row r="538" ht="25" customHeight="1" spans="1:4">
      <c r="A538" s="2">
        <v>537</v>
      </c>
      <c r="B538" s="3" t="s">
        <v>485</v>
      </c>
      <c r="C538" s="3" t="str">
        <f>"花彪"</f>
        <v>花彪</v>
      </c>
      <c r="D538" s="3" t="s">
        <v>491</v>
      </c>
    </row>
    <row r="539" ht="25" customHeight="1" spans="1:4">
      <c r="A539" s="2">
        <v>538</v>
      </c>
      <c r="B539" s="3" t="s">
        <v>485</v>
      </c>
      <c r="C539" s="3" t="str">
        <f>"张宏"</f>
        <v>张宏</v>
      </c>
      <c r="D539" s="3" t="s">
        <v>492</v>
      </c>
    </row>
    <row r="540" ht="25" customHeight="1" spans="1:4">
      <c r="A540" s="2">
        <v>539</v>
      </c>
      <c r="B540" s="3" t="s">
        <v>485</v>
      </c>
      <c r="C540" s="3" t="str">
        <f>"符良开"</f>
        <v>符良开</v>
      </c>
      <c r="D540" s="3" t="s">
        <v>493</v>
      </c>
    </row>
    <row r="541" ht="25" customHeight="1" spans="1:4">
      <c r="A541" s="2">
        <v>540</v>
      </c>
      <c r="B541" s="3" t="s">
        <v>485</v>
      </c>
      <c r="C541" s="3" t="str">
        <f>"钟前飞"</f>
        <v>钟前飞</v>
      </c>
      <c r="D541" s="3" t="s">
        <v>494</v>
      </c>
    </row>
    <row r="542" ht="25" customHeight="1" spans="1:4">
      <c r="A542" s="2">
        <v>541</v>
      </c>
      <c r="B542" s="3" t="s">
        <v>495</v>
      </c>
      <c r="C542" s="3" t="str">
        <f>"符礼新"</f>
        <v>符礼新</v>
      </c>
      <c r="D542" s="3" t="s">
        <v>496</v>
      </c>
    </row>
    <row r="543" ht="25" customHeight="1" spans="1:4">
      <c r="A543" s="2">
        <v>542</v>
      </c>
      <c r="B543" s="3" t="s">
        <v>495</v>
      </c>
      <c r="C543" s="3" t="str">
        <f>"赵日茹"</f>
        <v>赵日茹</v>
      </c>
      <c r="D543" s="3" t="s">
        <v>497</v>
      </c>
    </row>
    <row r="544" ht="25" customHeight="1" spans="1:4">
      <c r="A544" s="2">
        <v>543</v>
      </c>
      <c r="B544" s="3" t="s">
        <v>495</v>
      </c>
      <c r="C544" s="3" t="str">
        <f>"王隆妤"</f>
        <v>王隆妤</v>
      </c>
      <c r="D544" s="3" t="s">
        <v>498</v>
      </c>
    </row>
    <row r="545" ht="25" customHeight="1" spans="1:4">
      <c r="A545" s="2">
        <v>544</v>
      </c>
      <c r="B545" s="3" t="s">
        <v>495</v>
      </c>
      <c r="C545" s="3" t="str">
        <f>"邢丽娟"</f>
        <v>邢丽娟</v>
      </c>
      <c r="D545" s="3" t="s">
        <v>499</v>
      </c>
    </row>
    <row r="546" ht="25" customHeight="1" spans="1:4">
      <c r="A546" s="2">
        <v>545</v>
      </c>
      <c r="B546" s="3" t="s">
        <v>495</v>
      </c>
      <c r="C546" s="3" t="str">
        <f>"唐传美"</f>
        <v>唐传美</v>
      </c>
      <c r="D546" s="3" t="s">
        <v>500</v>
      </c>
    </row>
    <row r="547" ht="25" customHeight="1" spans="1:4">
      <c r="A547" s="2">
        <v>546</v>
      </c>
      <c r="B547" s="3" t="s">
        <v>495</v>
      </c>
      <c r="C547" s="3" t="str">
        <f>"符文青"</f>
        <v>符文青</v>
      </c>
      <c r="D547" s="3" t="s">
        <v>501</v>
      </c>
    </row>
    <row r="548" ht="25" customHeight="1" spans="1:4">
      <c r="A548" s="2">
        <v>547</v>
      </c>
      <c r="B548" s="3" t="s">
        <v>495</v>
      </c>
      <c r="C548" s="3" t="str">
        <f>"邓正月"</f>
        <v>邓正月</v>
      </c>
      <c r="D548" s="3" t="s">
        <v>502</v>
      </c>
    </row>
    <row r="549" ht="25" customHeight="1" spans="1:4">
      <c r="A549" s="2">
        <v>548</v>
      </c>
      <c r="B549" s="3" t="s">
        <v>495</v>
      </c>
      <c r="C549" s="3" t="str">
        <f>"黄银华"</f>
        <v>黄银华</v>
      </c>
      <c r="D549" s="3" t="s">
        <v>503</v>
      </c>
    </row>
    <row r="550" ht="25" customHeight="1" spans="1:4">
      <c r="A550" s="2">
        <v>549</v>
      </c>
      <c r="B550" s="3" t="s">
        <v>495</v>
      </c>
      <c r="C550" s="3" t="str">
        <f>"符明翠"</f>
        <v>符明翠</v>
      </c>
      <c r="D550" s="3" t="s">
        <v>504</v>
      </c>
    </row>
    <row r="551" ht="25" customHeight="1" spans="1:4">
      <c r="A551" s="2">
        <v>550</v>
      </c>
      <c r="B551" s="3" t="s">
        <v>495</v>
      </c>
      <c r="C551" s="3" t="str">
        <f>"陈积姑"</f>
        <v>陈积姑</v>
      </c>
      <c r="D551" s="3" t="s">
        <v>505</v>
      </c>
    </row>
    <row r="552" ht="25" customHeight="1" spans="1:4">
      <c r="A552" s="2">
        <v>551</v>
      </c>
      <c r="B552" s="3" t="s">
        <v>495</v>
      </c>
      <c r="C552" s="3" t="str">
        <f>"张娜"</f>
        <v>张娜</v>
      </c>
      <c r="D552" s="3" t="s">
        <v>506</v>
      </c>
    </row>
    <row r="553" ht="25" customHeight="1" spans="1:4">
      <c r="A553" s="2">
        <v>552</v>
      </c>
      <c r="B553" s="3" t="s">
        <v>495</v>
      </c>
      <c r="C553" s="3" t="str">
        <f>"符慧霞"</f>
        <v>符慧霞</v>
      </c>
      <c r="D553" s="3" t="s">
        <v>507</v>
      </c>
    </row>
    <row r="554" ht="25" customHeight="1" spans="1:4">
      <c r="A554" s="2">
        <v>553</v>
      </c>
      <c r="B554" s="3" t="s">
        <v>495</v>
      </c>
      <c r="C554" s="3" t="str">
        <f>"李亚红"</f>
        <v>李亚红</v>
      </c>
      <c r="D554" s="3" t="s">
        <v>508</v>
      </c>
    </row>
    <row r="555" ht="25" customHeight="1" spans="1:4">
      <c r="A555" s="2">
        <v>554</v>
      </c>
      <c r="B555" s="3" t="s">
        <v>495</v>
      </c>
      <c r="C555" s="3" t="str">
        <f>"王惠敏"</f>
        <v>王惠敏</v>
      </c>
      <c r="D555" s="3" t="s">
        <v>509</v>
      </c>
    </row>
    <row r="556" ht="25" customHeight="1" spans="1:4">
      <c r="A556" s="2">
        <v>555</v>
      </c>
      <c r="B556" s="3" t="s">
        <v>495</v>
      </c>
      <c r="C556" s="3" t="str">
        <f>"何秀南"</f>
        <v>何秀南</v>
      </c>
      <c r="D556" s="3" t="s">
        <v>510</v>
      </c>
    </row>
    <row r="557" ht="25" customHeight="1" spans="1:4">
      <c r="A557" s="2">
        <v>556</v>
      </c>
      <c r="B557" s="3" t="s">
        <v>495</v>
      </c>
      <c r="C557" s="3" t="str">
        <f>"赵晓怡"</f>
        <v>赵晓怡</v>
      </c>
      <c r="D557" s="3" t="s">
        <v>511</v>
      </c>
    </row>
    <row r="558" ht="25" customHeight="1" spans="1:4">
      <c r="A558" s="2">
        <v>557</v>
      </c>
      <c r="B558" s="3" t="s">
        <v>495</v>
      </c>
      <c r="C558" s="3" t="str">
        <f>"钟晓艳"</f>
        <v>钟晓艳</v>
      </c>
      <c r="D558" s="3" t="s">
        <v>512</v>
      </c>
    </row>
    <row r="559" ht="25" customHeight="1" spans="1:4">
      <c r="A559" s="2">
        <v>558</v>
      </c>
      <c r="B559" s="3" t="s">
        <v>495</v>
      </c>
      <c r="C559" s="3" t="str">
        <f>"卢鹏丽"</f>
        <v>卢鹏丽</v>
      </c>
      <c r="D559" s="3" t="s">
        <v>513</v>
      </c>
    </row>
    <row r="560" ht="25" customHeight="1" spans="1:4">
      <c r="A560" s="2">
        <v>559</v>
      </c>
      <c r="B560" s="3" t="s">
        <v>495</v>
      </c>
      <c r="C560" s="3" t="str">
        <f>"符昭霞"</f>
        <v>符昭霞</v>
      </c>
      <c r="D560" s="3" t="s">
        <v>514</v>
      </c>
    </row>
    <row r="561" ht="25" customHeight="1" spans="1:4">
      <c r="A561" s="2">
        <v>560</v>
      </c>
      <c r="B561" s="3" t="s">
        <v>495</v>
      </c>
      <c r="C561" s="3" t="str">
        <f>"康丹丹"</f>
        <v>康丹丹</v>
      </c>
      <c r="D561" s="3" t="s">
        <v>515</v>
      </c>
    </row>
    <row r="562" ht="25" customHeight="1" spans="1:4">
      <c r="A562" s="2">
        <v>561</v>
      </c>
      <c r="B562" s="3" t="s">
        <v>495</v>
      </c>
      <c r="C562" s="3" t="str">
        <f>"杨静雯"</f>
        <v>杨静雯</v>
      </c>
      <c r="D562" s="3" t="s">
        <v>516</v>
      </c>
    </row>
    <row r="563" ht="25" customHeight="1" spans="1:4">
      <c r="A563" s="2">
        <v>562</v>
      </c>
      <c r="B563" s="3" t="s">
        <v>495</v>
      </c>
      <c r="C563" s="3" t="str">
        <f>"高凤穗"</f>
        <v>高凤穗</v>
      </c>
      <c r="D563" s="3" t="s">
        <v>517</v>
      </c>
    </row>
    <row r="564" ht="25" customHeight="1" spans="1:4">
      <c r="A564" s="2">
        <v>563</v>
      </c>
      <c r="B564" s="3" t="s">
        <v>495</v>
      </c>
      <c r="C564" s="3" t="str">
        <f>"符肖莲"</f>
        <v>符肖莲</v>
      </c>
      <c r="D564" s="3" t="s">
        <v>518</v>
      </c>
    </row>
    <row r="565" ht="25" customHeight="1" spans="1:4">
      <c r="A565" s="2">
        <v>564</v>
      </c>
      <c r="B565" s="3" t="s">
        <v>519</v>
      </c>
      <c r="C565" s="3" t="str">
        <f>"苏荣聪"</f>
        <v>苏荣聪</v>
      </c>
      <c r="D565" s="3" t="s">
        <v>520</v>
      </c>
    </row>
    <row r="566" ht="25" customHeight="1" spans="1:4">
      <c r="A566" s="2">
        <v>565</v>
      </c>
      <c r="B566" s="3" t="s">
        <v>519</v>
      </c>
      <c r="C566" s="3" t="str">
        <f>"符修硕"</f>
        <v>符修硕</v>
      </c>
      <c r="D566" s="3" t="s">
        <v>521</v>
      </c>
    </row>
    <row r="567" ht="25" customHeight="1" spans="1:4">
      <c r="A567" s="2">
        <v>566</v>
      </c>
      <c r="B567" s="3" t="s">
        <v>519</v>
      </c>
      <c r="C567" s="3" t="str">
        <f>"郑常春"</f>
        <v>郑常春</v>
      </c>
      <c r="D567" s="3" t="s">
        <v>522</v>
      </c>
    </row>
    <row r="568" ht="25" customHeight="1" spans="1:4">
      <c r="A568" s="2">
        <v>567</v>
      </c>
      <c r="B568" s="3" t="s">
        <v>519</v>
      </c>
      <c r="C568" s="3" t="str">
        <f>"杨兴"</f>
        <v>杨兴</v>
      </c>
      <c r="D568" s="3" t="s">
        <v>523</v>
      </c>
    </row>
    <row r="569" ht="25" customHeight="1" spans="1:4">
      <c r="A569" s="2">
        <v>568</v>
      </c>
      <c r="B569" s="3" t="s">
        <v>519</v>
      </c>
      <c r="C569" s="3" t="str">
        <f>"林健宇"</f>
        <v>林健宇</v>
      </c>
      <c r="D569" s="3" t="s">
        <v>524</v>
      </c>
    </row>
    <row r="570" ht="25" customHeight="1" spans="1:4">
      <c r="A570" s="2">
        <v>569</v>
      </c>
      <c r="B570" s="3" t="s">
        <v>519</v>
      </c>
      <c r="C570" s="3" t="str">
        <f>"吴镇南"</f>
        <v>吴镇南</v>
      </c>
      <c r="D570" s="3" t="s">
        <v>525</v>
      </c>
    </row>
    <row r="571" ht="25" customHeight="1" spans="1:4">
      <c r="A571" s="2">
        <v>570</v>
      </c>
      <c r="B571" s="3" t="s">
        <v>519</v>
      </c>
      <c r="C571" s="3" t="str">
        <f>"符传越"</f>
        <v>符传越</v>
      </c>
      <c r="D571" s="3" t="s">
        <v>526</v>
      </c>
    </row>
    <row r="572" ht="25" customHeight="1" spans="1:4">
      <c r="A572" s="2">
        <v>571</v>
      </c>
      <c r="B572" s="3" t="s">
        <v>519</v>
      </c>
      <c r="C572" s="3" t="str">
        <f>"李昌浪"</f>
        <v>李昌浪</v>
      </c>
      <c r="D572" s="3" t="s">
        <v>527</v>
      </c>
    </row>
    <row r="573" ht="25" customHeight="1" spans="1:4">
      <c r="A573" s="2">
        <v>572</v>
      </c>
      <c r="B573" s="3" t="s">
        <v>519</v>
      </c>
      <c r="C573" s="3" t="str">
        <f>"符国昊"</f>
        <v>符国昊</v>
      </c>
      <c r="D573" s="3" t="s">
        <v>528</v>
      </c>
    </row>
    <row r="574" ht="25" customHeight="1" spans="1:4">
      <c r="A574" s="2">
        <v>573</v>
      </c>
      <c r="B574" s="3" t="s">
        <v>519</v>
      </c>
      <c r="C574" s="3" t="str">
        <f>"周文华"</f>
        <v>周文华</v>
      </c>
      <c r="D574" s="3" t="s">
        <v>529</v>
      </c>
    </row>
    <row r="575" ht="25" customHeight="1" spans="1:4">
      <c r="A575" s="2">
        <v>574</v>
      </c>
      <c r="B575" s="3" t="s">
        <v>519</v>
      </c>
      <c r="C575" s="3" t="str">
        <f>"杨宗颖"</f>
        <v>杨宗颖</v>
      </c>
      <c r="D575" s="3" t="s">
        <v>528</v>
      </c>
    </row>
    <row r="576" ht="25" customHeight="1" spans="1:4">
      <c r="A576" s="2">
        <v>575</v>
      </c>
      <c r="B576" s="3" t="s">
        <v>519</v>
      </c>
      <c r="C576" s="3" t="str">
        <f>"杨泽上"</f>
        <v>杨泽上</v>
      </c>
      <c r="D576" s="3" t="s">
        <v>530</v>
      </c>
    </row>
    <row r="577" ht="25" customHeight="1" spans="1:4">
      <c r="A577" s="2">
        <v>576</v>
      </c>
      <c r="B577" s="3" t="s">
        <v>519</v>
      </c>
      <c r="C577" s="3" t="str">
        <f>"史勤强"</f>
        <v>史勤强</v>
      </c>
      <c r="D577" s="3" t="s">
        <v>531</v>
      </c>
    </row>
    <row r="578" ht="25" customHeight="1" spans="1:4">
      <c r="A578" s="2">
        <v>577</v>
      </c>
      <c r="B578" s="3" t="s">
        <v>519</v>
      </c>
      <c r="C578" s="3" t="str">
        <f>"林哲"</f>
        <v>林哲</v>
      </c>
      <c r="D578" s="3" t="s">
        <v>488</v>
      </c>
    </row>
    <row r="579" ht="25" customHeight="1" spans="1:4">
      <c r="A579" s="2">
        <v>578</v>
      </c>
      <c r="B579" s="3" t="s">
        <v>519</v>
      </c>
      <c r="C579" s="3" t="str">
        <f>"赵书恒"</f>
        <v>赵书恒</v>
      </c>
      <c r="D579" s="3" t="s">
        <v>532</v>
      </c>
    </row>
    <row r="580" ht="25" customHeight="1" spans="1:4">
      <c r="A580" s="2">
        <v>579</v>
      </c>
      <c r="B580" s="3" t="s">
        <v>519</v>
      </c>
      <c r="C580" s="3" t="str">
        <f>"关宇"</f>
        <v>关宇</v>
      </c>
      <c r="D580" s="3" t="s">
        <v>533</v>
      </c>
    </row>
    <row r="581" ht="25" customHeight="1" spans="1:4">
      <c r="A581" s="2">
        <v>580</v>
      </c>
      <c r="B581" s="3" t="s">
        <v>519</v>
      </c>
      <c r="C581" s="3" t="str">
        <f>"王凯毅"</f>
        <v>王凯毅</v>
      </c>
      <c r="D581" s="3" t="s">
        <v>534</v>
      </c>
    </row>
    <row r="582" ht="25" customHeight="1" spans="1:4">
      <c r="A582" s="2">
        <v>581</v>
      </c>
      <c r="B582" s="3" t="s">
        <v>519</v>
      </c>
      <c r="C582" s="3" t="str">
        <f>"徐浩钧"</f>
        <v>徐浩钧</v>
      </c>
      <c r="D582" s="3" t="s">
        <v>487</v>
      </c>
    </row>
    <row r="583" ht="25" customHeight="1" spans="1:4">
      <c r="A583" s="2">
        <v>582</v>
      </c>
      <c r="B583" s="3" t="s">
        <v>519</v>
      </c>
      <c r="C583" s="3" t="str">
        <f>"张叶钦"</f>
        <v>张叶钦</v>
      </c>
      <c r="D583" s="3" t="s">
        <v>535</v>
      </c>
    </row>
    <row r="584" ht="25" customHeight="1" spans="1:4">
      <c r="A584" s="2">
        <v>583</v>
      </c>
      <c r="B584" s="3" t="s">
        <v>519</v>
      </c>
      <c r="C584" s="3" t="str">
        <f>"王安帅"</f>
        <v>王安帅</v>
      </c>
      <c r="D584" s="3" t="s">
        <v>536</v>
      </c>
    </row>
    <row r="585" ht="25" customHeight="1" spans="1:4">
      <c r="A585" s="2">
        <v>584</v>
      </c>
      <c r="B585" s="3" t="s">
        <v>519</v>
      </c>
      <c r="C585" s="3" t="str">
        <f>"符帝伟"</f>
        <v>符帝伟</v>
      </c>
      <c r="D585" s="3" t="s">
        <v>537</v>
      </c>
    </row>
    <row r="586" ht="25" customHeight="1" spans="1:4">
      <c r="A586" s="2">
        <v>585</v>
      </c>
      <c r="B586" s="3" t="s">
        <v>519</v>
      </c>
      <c r="C586" s="3" t="str">
        <f>"周宁"</f>
        <v>周宁</v>
      </c>
      <c r="D586" s="3" t="s">
        <v>538</v>
      </c>
    </row>
    <row r="587" ht="25" customHeight="1" spans="1:4">
      <c r="A587" s="2">
        <v>586</v>
      </c>
      <c r="B587" s="3" t="s">
        <v>519</v>
      </c>
      <c r="C587" s="3" t="str">
        <f>"郑鹤"</f>
        <v>郑鹤</v>
      </c>
      <c r="D587" s="3" t="s">
        <v>539</v>
      </c>
    </row>
    <row r="588" ht="25" customHeight="1" spans="1:4">
      <c r="A588" s="2">
        <v>587</v>
      </c>
      <c r="B588" s="3" t="s">
        <v>519</v>
      </c>
      <c r="C588" s="3" t="str">
        <f>"吉家辉"</f>
        <v>吉家辉</v>
      </c>
      <c r="D588" s="3" t="s">
        <v>540</v>
      </c>
    </row>
    <row r="589" ht="25" customHeight="1" spans="1:4">
      <c r="A589" s="2">
        <v>588</v>
      </c>
      <c r="B589" s="3" t="s">
        <v>519</v>
      </c>
      <c r="C589" s="3" t="str">
        <f>"何荣能"</f>
        <v>何荣能</v>
      </c>
      <c r="D589" s="3" t="s">
        <v>488</v>
      </c>
    </row>
    <row r="590" ht="25" customHeight="1" spans="1:4">
      <c r="A590" s="2">
        <v>589</v>
      </c>
      <c r="B590" s="3" t="s">
        <v>519</v>
      </c>
      <c r="C590" s="3" t="str">
        <f>"黄腾达"</f>
        <v>黄腾达</v>
      </c>
      <c r="D590" s="3" t="s">
        <v>540</v>
      </c>
    </row>
    <row r="591" ht="25" customHeight="1" spans="1:4">
      <c r="A591" s="2">
        <v>590</v>
      </c>
      <c r="B591" s="3" t="s">
        <v>519</v>
      </c>
      <c r="C591" s="3" t="str">
        <f>"吉训贵"</f>
        <v>吉训贵</v>
      </c>
      <c r="D591" s="3" t="s">
        <v>541</v>
      </c>
    </row>
    <row r="592" ht="25" customHeight="1" spans="1:4">
      <c r="A592" s="2">
        <v>591</v>
      </c>
      <c r="B592" s="3" t="s">
        <v>519</v>
      </c>
      <c r="C592" s="3" t="str">
        <f>"符其荣"</f>
        <v>符其荣</v>
      </c>
      <c r="D592" s="3" t="s">
        <v>542</v>
      </c>
    </row>
    <row r="593" ht="25" customHeight="1" spans="1:4">
      <c r="A593" s="2">
        <v>592</v>
      </c>
      <c r="B593" s="3" t="s">
        <v>519</v>
      </c>
      <c r="C593" s="3" t="str">
        <f>"杨程琮"</f>
        <v>杨程琮</v>
      </c>
      <c r="D593" s="3" t="s">
        <v>543</v>
      </c>
    </row>
    <row r="594" ht="25" customHeight="1" spans="1:4">
      <c r="A594" s="2">
        <v>593</v>
      </c>
      <c r="B594" s="3" t="s">
        <v>519</v>
      </c>
      <c r="C594" s="3" t="str">
        <f>"汤锡赛"</f>
        <v>汤锡赛</v>
      </c>
      <c r="D594" s="3" t="s">
        <v>544</v>
      </c>
    </row>
    <row r="595" ht="25" customHeight="1" spans="1:4">
      <c r="A595" s="2">
        <v>594</v>
      </c>
      <c r="B595" s="3" t="s">
        <v>519</v>
      </c>
      <c r="C595" s="3" t="str">
        <f>"吴东山"</f>
        <v>吴东山</v>
      </c>
      <c r="D595" s="3" t="s">
        <v>545</v>
      </c>
    </row>
    <row r="596" ht="25" customHeight="1" spans="1:4">
      <c r="A596" s="2">
        <v>595</v>
      </c>
      <c r="B596" s="3" t="s">
        <v>519</v>
      </c>
      <c r="C596" s="3" t="str">
        <f>"苏紫康"</f>
        <v>苏紫康</v>
      </c>
      <c r="D596" s="3" t="s">
        <v>546</v>
      </c>
    </row>
    <row r="597" ht="25" customHeight="1" spans="1:4">
      <c r="A597" s="2">
        <v>596</v>
      </c>
      <c r="B597" s="3" t="s">
        <v>519</v>
      </c>
      <c r="C597" s="3" t="str">
        <f>"符玉航"</f>
        <v>符玉航</v>
      </c>
      <c r="D597" s="3" t="s">
        <v>547</v>
      </c>
    </row>
    <row r="598" ht="25" customHeight="1" spans="1:4">
      <c r="A598" s="2">
        <v>597</v>
      </c>
      <c r="B598" s="3" t="s">
        <v>519</v>
      </c>
      <c r="C598" s="3" t="str">
        <f>"符彪"</f>
        <v>符彪</v>
      </c>
      <c r="D598" s="3" t="s">
        <v>548</v>
      </c>
    </row>
    <row r="599" ht="25" customHeight="1" spans="1:4">
      <c r="A599" s="2">
        <v>598</v>
      </c>
      <c r="B599" s="3" t="s">
        <v>519</v>
      </c>
      <c r="C599" s="3" t="str">
        <f>"罗志强"</f>
        <v>罗志强</v>
      </c>
      <c r="D599" s="3" t="s">
        <v>549</v>
      </c>
    </row>
    <row r="600" ht="25" customHeight="1" spans="1:4">
      <c r="A600" s="2">
        <v>599</v>
      </c>
      <c r="B600" s="3" t="s">
        <v>519</v>
      </c>
      <c r="C600" s="3" t="str">
        <f>"符兆震"</f>
        <v>符兆震</v>
      </c>
      <c r="D600" s="3" t="s">
        <v>550</v>
      </c>
    </row>
    <row r="601" ht="25" customHeight="1" spans="1:4">
      <c r="A601" s="2">
        <v>600</v>
      </c>
      <c r="B601" s="3" t="s">
        <v>519</v>
      </c>
      <c r="C601" s="3" t="str">
        <f>"李富强"</f>
        <v>李富强</v>
      </c>
      <c r="D601" s="3" t="s">
        <v>551</v>
      </c>
    </row>
    <row r="602" ht="25" customHeight="1" spans="1:4">
      <c r="A602" s="2">
        <v>601</v>
      </c>
      <c r="B602" s="3" t="s">
        <v>519</v>
      </c>
      <c r="C602" s="3" t="str">
        <f>"曾蔚锦"</f>
        <v>曾蔚锦</v>
      </c>
      <c r="D602" s="3" t="s">
        <v>552</v>
      </c>
    </row>
    <row r="603" ht="25" customHeight="1" spans="1:4">
      <c r="A603" s="2">
        <v>602</v>
      </c>
      <c r="B603" s="3" t="s">
        <v>519</v>
      </c>
      <c r="C603" s="3" t="str">
        <f>"胡硕仕"</f>
        <v>胡硕仕</v>
      </c>
      <c r="D603" s="3" t="s">
        <v>553</v>
      </c>
    </row>
    <row r="604" ht="25" customHeight="1" spans="1:4">
      <c r="A604" s="2">
        <v>603</v>
      </c>
      <c r="B604" s="3" t="s">
        <v>519</v>
      </c>
      <c r="C604" s="3" t="str">
        <f>"李云青"</f>
        <v>李云青</v>
      </c>
      <c r="D604" s="3" t="s">
        <v>554</v>
      </c>
    </row>
    <row r="605" ht="25" customHeight="1" spans="1:4">
      <c r="A605" s="2">
        <v>604</v>
      </c>
      <c r="B605" s="3" t="s">
        <v>519</v>
      </c>
      <c r="C605" s="3" t="str">
        <f>"王浩"</f>
        <v>王浩</v>
      </c>
      <c r="D605" s="3" t="s">
        <v>548</v>
      </c>
    </row>
    <row r="606" ht="25" customHeight="1" spans="1:4">
      <c r="A606" s="2">
        <v>605</v>
      </c>
      <c r="B606" s="3" t="s">
        <v>519</v>
      </c>
      <c r="C606" s="3" t="str">
        <f>"唐越"</f>
        <v>唐越</v>
      </c>
      <c r="D606" s="3" t="s">
        <v>555</v>
      </c>
    </row>
    <row r="607" ht="25" customHeight="1" spans="1:4">
      <c r="A607" s="2">
        <v>606</v>
      </c>
      <c r="B607" s="3" t="s">
        <v>519</v>
      </c>
      <c r="C607" s="3" t="str">
        <f>"朱松雄"</f>
        <v>朱松雄</v>
      </c>
      <c r="D607" s="3" t="s">
        <v>556</v>
      </c>
    </row>
    <row r="608" ht="25" customHeight="1" spans="1:4">
      <c r="A608" s="2">
        <v>607</v>
      </c>
      <c r="B608" s="3" t="s">
        <v>519</v>
      </c>
      <c r="C608" s="3" t="str">
        <f>"符义"</f>
        <v>符义</v>
      </c>
      <c r="D608" s="3" t="s">
        <v>557</v>
      </c>
    </row>
    <row r="609" ht="25" customHeight="1" spans="1:4">
      <c r="A609" s="2">
        <v>608</v>
      </c>
      <c r="B609" s="3" t="s">
        <v>519</v>
      </c>
      <c r="C609" s="3" t="str">
        <f>"符义"</f>
        <v>符义</v>
      </c>
      <c r="D609" s="3" t="s">
        <v>558</v>
      </c>
    </row>
    <row r="610" ht="25" customHeight="1" spans="1:4">
      <c r="A610" s="2">
        <v>609</v>
      </c>
      <c r="B610" s="3" t="s">
        <v>519</v>
      </c>
      <c r="C610" s="3" t="str">
        <f>"王秋武"</f>
        <v>王秋武</v>
      </c>
      <c r="D610" s="3" t="s">
        <v>559</v>
      </c>
    </row>
    <row r="611" ht="25" customHeight="1" spans="1:4">
      <c r="A611" s="2">
        <v>610</v>
      </c>
      <c r="B611" s="3" t="s">
        <v>519</v>
      </c>
      <c r="C611" s="3" t="str">
        <f>"周宏"</f>
        <v>周宏</v>
      </c>
      <c r="D611" s="3" t="s">
        <v>560</v>
      </c>
    </row>
    <row r="612" ht="25" customHeight="1" spans="1:4">
      <c r="A612" s="2">
        <v>611</v>
      </c>
      <c r="B612" s="3" t="s">
        <v>519</v>
      </c>
      <c r="C612" s="3" t="str">
        <f>"詹兴强"</f>
        <v>詹兴强</v>
      </c>
      <c r="D612" s="3" t="s">
        <v>561</v>
      </c>
    </row>
    <row r="613" ht="25" customHeight="1" spans="1:4">
      <c r="A613" s="2">
        <v>612</v>
      </c>
      <c r="B613" s="3" t="s">
        <v>519</v>
      </c>
      <c r="C613" s="3" t="str">
        <f>"周洪毅"</f>
        <v>周洪毅</v>
      </c>
      <c r="D613" s="3" t="s">
        <v>562</v>
      </c>
    </row>
    <row r="614" ht="25" customHeight="1" spans="1:4">
      <c r="A614" s="2">
        <v>613</v>
      </c>
      <c r="B614" s="3" t="s">
        <v>519</v>
      </c>
      <c r="C614" s="3" t="str">
        <f>"卢钟礼"</f>
        <v>卢钟礼</v>
      </c>
      <c r="D614" s="3" t="s">
        <v>530</v>
      </c>
    </row>
    <row r="615" ht="25" customHeight="1" spans="1:4">
      <c r="A615" s="2">
        <v>614</v>
      </c>
      <c r="B615" s="3" t="s">
        <v>519</v>
      </c>
      <c r="C615" s="3" t="str">
        <f>"吴朝军"</f>
        <v>吴朝军</v>
      </c>
      <c r="D615" s="3" t="s">
        <v>563</v>
      </c>
    </row>
    <row r="616" ht="25" customHeight="1" spans="1:4">
      <c r="A616" s="2">
        <v>615</v>
      </c>
      <c r="B616" s="3" t="s">
        <v>519</v>
      </c>
      <c r="C616" s="3" t="str">
        <f>"黄苏哲"</f>
        <v>黄苏哲</v>
      </c>
      <c r="D616" s="3" t="s">
        <v>554</v>
      </c>
    </row>
    <row r="617" ht="25" customHeight="1" spans="1:4">
      <c r="A617" s="2">
        <v>616</v>
      </c>
      <c r="B617" s="3" t="s">
        <v>519</v>
      </c>
      <c r="C617" s="3" t="str">
        <f>"张华林"</f>
        <v>张华林</v>
      </c>
      <c r="D617" s="3" t="s">
        <v>564</v>
      </c>
    </row>
    <row r="618" ht="25" customHeight="1" spans="1:4">
      <c r="A618" s="2">
        <v>617</v>
      </c>
      <c r="B618" s="3" t="s">
        <v>519</v>
      </c>
      <c r="C618" s="3" t="str">
        <f>"吴多艺"</f>
        <v>吴多艺</v>
      </c>
      <c r="D618" s="3" t="s">
        <v>554</v>
      </c>
    </row>
    <row r="619" ht="25" customHeight="1" spans="1:4">
      <c r="A619" s="2">
        <v>618</v>
      </c>
      <c r="B619" s="3" t="s">
        <v>519</v>
      </c>
      <c r="C619" s="3" t="str">
        <f>"卢鑫杰"</f>
        <v>卢鑫杰</v>
      </c>
      <c r="D619" s="3" t="s">
        <v>533</v>
      </c>
    </row>
    <row r="620" ht="25" customHeight="1" spans="1:4">
      <c r="A620" s="2">
        <v>619</v>
      </c>
      <c r="B620" s="3" t="s">
        <v>519</v>
      </c>
      <c r="C620" s="3" t="str">
        <f>"赵海旭"</f>
        <v>赵海旭</v>
      </c>
      <c r="D620" s="3" t="s">
        <v>548</v>
      </c>
    </row>
    <row r="621" ht="25" customHeight="1" spans="1:4">
      <c r="A621" s="2">
        <v>620</v>
      </c>
      <c r="B621" s="3" t="s">
        <v>519</v>
      </c>
      <c r="C621" s="3" t="str">
        <f>"王业政"</f>
        <v>王业政</v>
      </c>
      <c r="D621" s="3" t="s">
        <v>565</v>
      </c>
    </row>
    <row r="622" ht="25" customHeight="1" spans="1:4">
      <c r="A622" s="2">
        <v>621</v>
      </c>
      <c r="B622" s="3" t="s">
        <v>519</v>
      </c>
      <c r="C622" s="3" t="str">
        <f>"符师"</f>
        <v>符师</v>
      </c>
      <c r="D622" s="3" t="s">
        <v>566</v>
      </c>
    </row>
    <row r="623" ht="25" customHeight="1" spans="1:4">
      <c r="A623" s="2">
        <v>622</v>
      </c>
      <c r="B623" s="3" t="s">
        <v>519</v>
      </c>
      <c r="C623" s="3" t="str">
        <f>"卢炳豪"</f>
        <v>卢炳豪</v>
      </c>
      <c r="D623" s="3" t="s">
        <v>567</v>
      </c>
    </row>
    <row r="624" ht="25" customHeight="1" spans="1:4">
      <c r="A624" s="2">
        <v>623</v>
      </c>
      <c r="B624" s="3" t="s">
        <v>519</v>
      </c>
      <c r="C624" s="3" t="str">
        <f>"杨帅"</f>
        <v>杨帅</v>
      </c>
      <c r="D624" s="3" t="s">
        <v>554</v>
      </c>
    </row>
    <row r="625" ht="25" customHeight="1" spans="1:4">
      <c r="A625" s="2">
        <v>624</v>
      </c>
      <c r="B625" s="3" t="s">
        <v>519</v>
      </c>
      <c r="C625" s="3" t="str">
        <f>"柳重博"</f>
        <v>柳重博</v>
      </c>
      <c r="D625" s="3" t="s">
        <v>568</v>
      </c>
    </row>
    <row r="626" ht="25" customHeight="1" spans="1:4">
      <c r="A626" s="2">
        <v>625</v>
      </c>
      <c r="B626" s="3" t="s">
        <v>519</v>
      </c>
      <c r="C626" s="3" t="str">
        <f>"王立照"</f>
        <v>王立照</v>
      </c>
      <c r="D626" s="3" t="s">
        <v>569</v>
      </c>
    </row>
    <row r="627" ht="25" customHeight="1" spans="1:4">
      <c r="A627" s="2">
        <v>626</v>
      </c>
      <c r="B627" s="3" t="s">
        <v>519</v>
      </c>
      <c r="C627" s="3" t="str">
        <f>"符海啸"</f>
        <v>符海啸</v>
      </c>
      <c r="D627" s="3" t="s">
        <v>570</v>
      </c>
    </row>
    <row r="628" ht="25" customHeight="1" spans="1:4">
      <c r="A628" s="2">
        <v>627</v>
      </c>
      <c r="B628" s="3" t="s">
        <v>519</v>
      </c>
      <c r="C628" s="3" t="str">
        <f>"钟声耀"</f>
        <v>钟声耀</v>
      </c>
      <c r="D628" s="3" t="s">
        <v>127</v>
      </c>
    </row>
    <row r="629" ht="25" customHeight="1" spans="1:4">
      <c r="A629" s="2">
        <v>628</v>
      </c>
      <c r="B629" s="3" t="s">
        <v>519</v>
      </c>
      <c r="C629" s="3" t="str">
        <f>"郭韶宏"</f>
        <v>郭韶宏</v>
      </c>
      <c r="D629" s="3" t="s">
        <v>571</v>
      </c>
    </row>
    <row r="630" ht="25" customHeight="1" spans="1:4">
      <c r="A630" s="2">
        <v>629</v>
      </c>
      <c r="B630" s="3" t="s">
        <v>519</v>
      </c>
      <c r="C630" s="3" t="str">
        <f>"文昌凡"</f>
        <v>文昌凡</v>
      </c>
      <c r="D630" s="3" t="s">
        <v>572</v>
      </c>
    </row>
    <row r="631" ht="25" customHeight="1" spans="1:4">
      <c r="A631" s="2">
        <v>630</v>
      </c>
      <c r="B631" s="3" t="s">
        <v>519</v>
      </c>
      <c r="C631" s="3" t="str">
        <f>"符玉杰"</f>
        <v>符玉杰</v>
      </c>
      <c r="D631" s="3" t="s">
        <v>573</v>
      </c>
    </row>
    <row r="632" ht="25" customHeight="1" spans="1:4">
      <c r="A632" s="2">
        <v>631</v>
      </c>
      <c r="B632" s="3" t="s">
        <v>519</v>
      </c>
      <c r="C632" s="3" t="str">
        <f>"张凯"</f>
        <v>张凯</v>
      </c>
      <c r="D632" s="3" t="s">
        <v>574</v>
      </c>
    </row>
    <row r="633" ht="25" customHeight="1" spans="1:4">
      <c r="A633" s="2">
        <v>632</v>
      </c>
      <c r="B633" s="3" t="s">
        <v>519</v>
      </c>
      <c r="C633" s="3" t="str">
        <f>"兰王"</f>
        <v>兰王</v>
      </c>
      <c r="D633" s="3" t="s">
        <v>575</v>
      </c>
    </row>
    <row r="634" ht="25" customHeight="1" spans="1:4">
      <c r="A634" s="2">
        <v>633</v>
      </c>
      <c r="B634" s="3" t="s">
        <v>519</v>
      </c>
      <c r="C634" s="3" t="str">
        <f>"符小东"</f>
        <v>符小东</v>
      </c>
      <c r="D634" s="3" t="s">
        <v>528</v>
      </c>
    </row>
    <row r="635" ht="25" customHeight="1" spans="1:4">
      <c r="A635" s="2">
        <v>634</v>
      </c>
      <c r="B635" s="3" t="s">
        <v>519</v>
      </c>
      <c r="C635" s="3" t="str">
        <f>"苏海诚"</f>
        <v>苏海诚</v>
      </c>
      <c r="D635" s="3" t="s">
        <v>576</v>
      </c>
    </row>
    <row r="636" ht="25" customHeight="1" spans="1:4">
      <c r="A636" s="2">
        <v>635</v>
      </c>
      <c r="B636" s="3" t="s">
        <v>519</v>
      </c>
      <c r="C636" s="3" t="str">
        <f>"林小冈"</f>
        <v>林小冈</v>
      </c>
      <c r="D636" s="3" t="s">
        <v>577</v>
      </c>
    </row>
    <row r="637" ht="25" customHeight="1" spans="1:4">
      <c r="A637" s="2">
        <v>636</v>
      </c>
      <c r="B637" s="3" t="s">
        <v>519</v>
      </c>
      <c r="C637" s="3" t="str">
        <f>"倪德钊"</f>
        <v>倪德钊</v>
      </c>
      <c r="D637" s="3" t="s">
        <v>578</v>
      </c>
    </row>
    <row r="638" ht="25" customHeight="1" spans="1:4">
      <c r="A638" s="2">
        <v>637</v>
      </c>
      <c r="B638" s="3" t="s">
        <v>519</v>
      </c>
      <c r="C638" s="3" t="str">
        <f>"符毓文"</f>
        <v>符毓文</v>
      </c>
      <c r="D638" s="3" t="s">
        <v>554</v>
      </c>
    </row>
    <row r="639" ht="25" customHeight="1" spans="1:4">
      <c r="A639" s="2">
        <v>638</v>
      </c>
      <c r="B639" s="3" t="s">
        <v>519</v>
      </c>
      <c r="C639" s="3" t="str">
        <f>"黄子超"</f>
        <v>黄子超</v>
      </c>
      <c r="D639" s="3" t="s">
        <v>579</v>
      </c>
    </row>
    <row r="640" ht="25" customHeight="1" spans="1:4">
      <c r="A640" s="2">
        <v>639</v>
      </c>
      <c r="B640" s="3" t="s">
        <v>519</v>
      </c>
      <c r="C640" s="3" t="str">
        <f>"陈烈夫"</f>
        <v>陈烈夫</v>
      </c>
      <c r="D640" s="3" t="s">
        <v>561</v>
      </c>
    </row>
    <row r="641" ht="25" customHeight="1" spans="1:4">
      <c r="A641" s="2">
        <v>640</v>
      </c>
      <c r="B641" s="3" t="s">
        <v>519</v>
      </c>
      <c r="C641" s="3" t="str">
        <f>"赖群雷"</f>
        <v>赖群雷</v>
      </c>
      <c r="D641" s="3" t="s">
        <v>580</v>
      </c>
    </row>
    <row r="642" ht="25" customHeight="1" spans="1:4">
      <c r="A642" s="2">
        <v>641</v>
      </c>
      <c r="B642" s="3" t="s">
        <v>519</v>
      </c>
      <c r="C642" s="3" t="str">
        <f>"高斌"</f>
        <v>高斌</v>
      </c>
      <c r="D642" s="3" t="s">
        <v>492</v>
      </c>
    </row>
    <row r="643" ht="25" customHeight="1" spans="1:4">
      <c r="A643" s="2">
        <v>642</v>
      </c>
      <c r="B643" s="3" t="s">
        <v>519</v>
      </c>
      <c r="C643" s="3" t="str">
        <f>"关宇飞"</f>
        <v>关宇飞</v>
      </c>
      <c r="D643" s="3" t="s">
        <v>581</v>
      </c>
    </row>
    <row r="644" ht="25" customHeight="1" spans="1:4">
      <c r="A644" s="2">
        <v>643</v>
      </c>
      <c r="B644" s="3" t="s">
        <v>519</v>
      </c>
      <c r="C644" s="3" t="str">
        <f>"伍德发"</f>
        <v>伍德发</v>
      </c>
      <c r="D644" s="3" t="s">
        <v>582</v>
      </c>
    </row>
    <row r="645" ht="25" customHeight="1" spans="1:4">
      <c r="A645" s="2">
        <v>644</v>
      </c>
      <c r="B645" s="3" t="s">
        <v>519</v>
      </c>
      <c r="C645" s="3" t="str">
        <f>"陈政"</f>
        <v>陈政</v>
      </c>
      <c r="D645" s="3" t="s">
        <v>548</v>
      </c>
    </row>
    <row r="646" ht="25" customHeight="1" spans="1:4">
      <c r="A646" s="2">
        <v>645</v>
      </c>
      <c r="B646" s="3" t="s">
        <v>519</v>
      </c>
      <c r="C646" s="3" t="str">
        <f>"文晓彪"</f>
        <v>文晓彪</v>
      </c>
      <c r="D646" s="3" t="s">
        <v>583</v>
      </c>
    </row>
    <row r="647" ht="25" customHeight="1" spans="1:4">
      <c r="A647" s="2">
        <v>646</v>
      </c>
      <c r="B647" s="3" t="s">
        <v>519</v>
      </c>
      <c r="C647" s="3" t="str">
        <f>"文圣"</f>
        <v>文圣</v>
      </c>
      <c r="D647" s="3" t="s">
        <v>584</v>
      </c>
    </row>
    <row r="648" ht="25" customHeight="1" spans="1:4">
      <c r="A648" s="2">
        <v>647</v>
      </c>
      <c r="B648" s="3" t="s">
        <v>585</v>
      </c>
      <c r="C648" s="3" t="str">
        <f>"梁碧瑶"</f>
        <v>梁碧瑶</v>
      </c>
      <c r="D648" s="3" t="s">
        <v>586</v>
      </c>
    </row>
    <row r="649" ht="25" customHeight="1" spans="1:4">
      <c r="A649" s="2">
        <v>648</v>
      </c>
      <c r="B649" s="3" t="s">
        <v>585</v>
      </c>
      <c r="C649" s="3" t="str">
        <f>"韩宵潇"</f>
        <v>韩宵潇</v>
      </c>
      <c r="D649" s="3" t="s">
        <v>587</v>
      </c>
    </row>
    <row r="650" ht="25" customHeight="1" spans="1:4">
      <c r="A650" s="2">
        <v>649</v>
      </c>
      <c r="B650" s="3" t="s">
        <v>585</v>
      </c>
      <c r="C650" s="3" t="str">
        <f>"陈国靖"</f>
        <v>陈国靖</v>
      </c>
      <c r="D650" s="3" t="s">
        <v>588</v>
      </c>
    </row>
    <row r="651" ht="25" customHeight="1" spans="1:4">
      <c r="A651" s="2">
        <v>650</v>
      </c>
      <c r="B651" s="3" t="s">
        <v>585</v>
      </c>
      <c r="C651" s="3" t="str">
        <f>"符依云"</f>
        <v>符依云</v>
      </c>
      <c r="D651" s="3" t="s">
        <v>589</v>
      </c>
    </row>
    <row r="652" ht="25" customHeight="1" spans="1:4">
      <c r="A652" s="2">
        <v>651</v>
      </c>
      <c r="B652" s="3" t="s">
        <v>585</v>
      </c>
      <c r="C652" s="3" t="str">
        <f>"吴晶晶"</f>
        <v>吴晶晶</v>
      </c>
      <c r="D652" s="3" t="s">
        <v>590</v>
      </c>
    </row>
    <row r="653" ht="25" customHeight="1" spans="1:4">
      <c r="A653" s="2">
        <v>652</v>
      </c>
      <c r="B653" s="3" t="s">
        <v>585</v>
      </c>
      <c r="C653" s="3" t="str">
        <f>"唐万凤"</f>
        <v>唐万凤</v>
      </c>
      <c r="D653" s="3" t="s">
        <v>591</v>
      </c>
    </row>
    <row r="654" ht="25" customHeight="1" spans="1:4">
      <c r="A654" s="2">
        <v>653</v>
      </c>
      <c r="B654" s="3" t="s">
        <v>585</v>
      </c>
      <c r="C654" s="3" t="str">
        <f>"文晓芳"</f>
        <v>文晓芳</v>
      </c>
      <c r="D654" s="3" t="s">
        <v>592</v>
      </c>
    </row>
    <row r="655" ht="25" customHeight="1" spans="1:4">
      <c r="A655" s="2">
        <v>654</v>
      </c>
      <c r="B655" s="3" t="s">
        <v>585</v>
      </c>
      <c r="C655" s="3" t="str">
        <f>"李莉佳"</f>
        <v>李莉佳</v>
      </c>
      <c r="D655" s="3" t="s">
        <v>593</v>
      </c>
    </row>
    <row r="656" ht="25" customHeight="1" spans="1:4">
      <c r="A656" s="2">
        <v>655</v>
      </c>
      <c r="B656" s="3" t="s">
        <v>585</v>
      </c>
      <c r="C656" s="3" t="str">
        <f>"朱巧玲"</f>
        <v>朱巧玲</v>
      </c>
      <c r="D656" s="3" t="s">
        <v>594</v>
      </c>
    </row>
    <row r="657" ht="25" customHeight="1" spans="1:4">
      <c r="A657" s="2">
        <v>656</v>
      </c>
      <c r="B657" s="3" t="s">
        <v>585</v>
      </c>
      <c r="C657" s="3" t="str">
        <f>"卢玉珍"</f>
        <v>卢玉珍</v>
      </c>
      <c r="D657" s="3" t="s">
        <v>595</v>
      </c>
    </row>
    <row r="658" ht="25" customHeight="1" spans="1:4">
      <c r="A658" s="2">
        <v>657</v>
      </c>
      <c r="B658" s="3" t="s">
        <v>585</v>
      </c>
      <c r="C658" s="3" t="str">
        <f>"符运秋"</f>
        <v>符运秋</v>
      </c>
      <c r="D658" s="3" t="s">
        <v>596</v>
      </c>
    </row>
    <row r="659" ht="25" customHeight="1" spans="1:4">
      <c r="A659" s="2">
        <v>658</v>
      </c>
      <c r="B659" s="3" t="s">
        <v>585</v>
      </c>
      <c r="C659" s="3" t="str">
        <f>"王婷"</f>
        <v>王婷</v>
      </c>
      <c r="D659" s="3" t="s">
        <v>597</v>
      </c>
    </row>
    <row r="660" ht="25" customHeight="1" spans="1:4">
      <c r="A660" s="2">
        <v>659</v>
      </c>
      <c r="B660" s="3" t="s">
        <v>585</v>
      </c>
      <c r="C660" s="3" t="str">
        <f>"张丹凤"</f>
        <v>张丹凤</v>
      </c>
      <c r="D660" s="3" t="s">
        <v>598</v>
      </c>
    </row>
    <row r="661" ht="25" customHeight="1" spans="1:4">
      <c r="A661" s="2">
        <v>660</v>
      </c>
      <c r="B661" s="3" t="s">
        <v>585</v>
      </c>
      <c r="C661" s="3" t="str">
        <f>"陈经晶"</f>
        <v>陈经晶</v>
      </c>
      <c r="D661" s="3" t="s">
        <v>599</v>
      </c>
    </row>
    <row r="662" ht="25" customHeight="1" spans="1:4">
      <c r="A662" s="2">
        <v>661</v>
      </c>
      <c r="B662" s="3" t="s">
        <v>585</v>
      </c>
      <c r="C662" s="3" t="str">
        <f>"陈心媛"</f>
        <v>陈心媛</v>
      </c>
      <c r="D662" s="3" t="s">
        <v>600</v>
      </c>
    </row>
    <row r="663" ht="25" customHeight="1" spans="1:4">
      <c r="A663" s="2">
        <v>662</v>
      </c>
      <c r="B663" s="3" t="s">
        <v>585</v>
      </c>
      <c r="C663" s="3" t="str">
        <f>"卞剑欢"</f>
        <v>卞剑欢</v>
      </c>
      <c r="D663" s="3" t="s">
        <v>601</v>
      </c>
    </row>
    <row r="664" ht="25" customHeight="1" spans="1:4">
      <c r="A664" s="2">
        <v>663</v>
      </c>
      <c r="B664" s="3" t="s">
        <v>585</v>
      </c>
      <c r="C664" s="3" t="str">
        <f>"周颖"</f>
        <v>周颖</v>
      </c>
      <c r="D664" s="3" t="s">
        <v>602</v>
      </c>
    </row>
    <row r="665" ht="25" customHeight="1" spans="1:4">
      <c r="A665" s="2">
        <v>664</v>
      </c>
      <c r="B665" s="3" t="s">
        <v>585</v>
      </c>
      <c r="C665" s="3" t="str">
        <f>"任喜迁"</f>
        <v>任喜迁</v>
      </c>
      <c r="D665" s="3" t="s">
        <v>603</v>
      </c>
    </row>
    <row r="666" ht="25" customHeight="1" spans="1:4">
      <c r="A666" s="2">
        <v>665</v>
      </c>
      <c r="B666" s="3" t="s">
        <v>585</v>
      </c>
      <c r="C666" s="3" t="str">
        <f>"苏其惠"</f>
        <v>苏其惠</v>
      </c>
      <c r="D666" s="3" t="s">
        <v>604</v>
      </c>
    </row>
    <row r="667" ht="25" customHeight="1" spans="1:4">
      <c r="A667" s="2">
        <v>666</v>
      </c>
      <c r="B667" s="3" t="s">
        <v>585</v>
      </c>
      <c r="C667" s="3" t="str">
        <f>"胡莹"</f>
        <v>胡莹</v>
      </c>
      <c r="D667" s="3" t="s">
        <v>605</v>
      </c>
    </row>
    <row r="668" ht="25" customHeight="1" spans="1:4">
      <c r="A668" s="2">
        <v>667</v>
      </c>
      <c r="B668" s="3" t="s">
        <v>585</v>
      </c>
      <c r="C668" s="3" t="str">
        <f>"符小芳"</f>
        <v>符小芳</v>
      </c>
      <c r="D668" s="3" t="s">
        <v>606</v>
      </c>
    </row>
    <row r="669" ht="25" customHeight="1" spans="1:4">
      <c r="A669" s="2">
        <v>668</v>
      </c>
      <c r="B669" s="3" t="s">
        <v>585</v>
      </c>
      <c r="C669" s="3" t="str">
        <f>"符良静"</f>
        <v>符良静</v>
      </c>
      <c r="D669" s="3" t="s">
        <v>607</v>
      </c>
    </row>
    <row r="670" ht="25" customHeight="1" spans="1:4">
      <c r="A670" s="2">
        <v>669</v>
      </c>
      <c r="B670" s="3" t="s">
        <v>585</v>
      </c>
      <c r="C670" s="3" t="str">
        <f>"冯树娜"</f>
        <v>冯树娜</v>
      </c>
      <c r="D670" s="3" t="s">
        <v>608</v>
      </c>
    </row>
    <row r="671" ht="25" customHeight="1" spans="1:4">
      <c r="A671" s="2">
        <v>670</v>
      </c>
      <c r="B671" s="3" t="s">
        <v>585</v>
      </c>
      <c r="C671" s="3" t="str">
        <f>"关雪婷"</f>
        <v>关雪婷</v>
      </c>
      <c r="D671" s="3" t="s">
        <v>609</v>
      </c>
    </row>
    <row r="672" ht="25" customHeight="1" spans="1:4">
      <c r="A672" s="2">
        <v>671</v>
      </c>
      <c r="B672" s="3" t="s">
        <v>585</v>
      </c>
      <c r="C672" s="3" t="str">
        <f>"王锦霞"</f>
        <v>王锦霞</v>
      </c>
      <c r="D672" s="3" t="s">
        <v>610</v>
      </c>
    </row>
    <row r="673" ht="25" customHeight="1" spans="1:4">
      <c r="A673" s="2">
        <v>672</v>
      </c>
      <c r="B673" s="3" t="s">
        <v>585</v>
      </c>
      <c r="C673" s="3" t="str">
        <f>"李懿勍"</f>
        <v>李懿勍</v>
      </c>
      <c r="D673" s="3" t="s">
        <v>611</v>
      </c>
    </row>
    <row r="674" ht="25" customHeight="1" spans="1:4">
      <c r="A674" s="2">
        <v>673</v>
      </c>
      <c r="B674" s="3" t="s">
        <v>585</v>
      </c>
      <c r="C674" s="3" t="str">
        <f>"吴玲娇"</f>
        <v>吴玲娇</v>
      </c>
      <c r="D674" s="3" t="s">
        <v>612</v>
      </c>
    </row>
    <row r="675" ht="25" customHeight="1" spans="1:4">
      <c r="A675" s="2">
        <v>674</v>
      </c>
      <c r="B675" s="3" t="s">
        <v>585</v>
      </c>
      <c r="C675" s="3" t="str">
        <f>"钟戈露"</f>
        <v>钟戈露</v>
      </c>
      <c r="D675" s="3" t="s">
        <v>613</v>
      </c>
    </row>
    <row r="676" ht="25" customHeight="1" spans="1:4">
      <c r="A676" s="2">
        <v>675</v>
      </c>
      <c r="B676" s="3" t="s">
        <v>585</v>
      </c>
      <c r="C676" s="3" t="str">
        <f>"符中琪"</f>
        <v>符中琪</v>
      </c>
      <c r="D676" s="3" t="s">
        <v>587</v>
      </c>
    </row>
    <row r="677" ht="25" customHeight="1" spans="1:4">
      <c r="A677" s="2">
        <v>676</v>
      </c>
      <c r="B677" s="3" t="s">
        <v>585</v>
      </c>
      <c r="C677" s="3" t="str">
        <f>"符玉坤"</f>
        <v>符玉坤</v>
      </c>
      <c r="D677" s="3" t="s">
        <v>614</v>
      </c>
    </row>
    <row r="678" ht="25" customHeight="1" spans="1:4">
      <c r="A678" s="2">
        <v>677</v>
      </c>
      <c r="B678" s="3" t="s">
        <v>585</v>
      </c>
      <c r="C678" s="3" t="str">
        <f>"赵毓炎"</f>
        <v>赵毓炎</v>
      </c>
      <c r="D678" s="3" t="s">
        <v>615</v>
      </c>
    </row>
    <row r="679" ht="25" customHeight="1" spans="1:4">
      <c r="A679" s="2">
        <v>678</v>
      </c>
      <c r="B679" s="3" t="s">
        <v>585</v>
      </c>
      <c r="C679" s="3" t="str">
        <f>"林欣欣"</f>
        <v>林欣欣</v>
      </c>
      <c r="D679" s="3" t="s">
        <v>616</v>
      </c>
    </row>
    <row r="680" ht="25" customHeight="1" spans="1:4">
      <c r="A680" s="2">
        <v>679</v>
      </c>
      <c r="B680" s="3" t="s">
        <v>585</v>
      </c>
      <c r="C680" s="3" t="str">
        <f>"谢宗婷"</f>
        <v>谢宗婷</v>
      </c>
      <c r="D680" s="3" t="s">
        <v>617</v>
      </c>
    </row>
    <row r="681" ht="25" customHeight="1" spans="1:4">
      <c r="A681" s="2">
        <v>680</v>
      </c>
      <c r="B681" s="3" t="s">
        <v>585</v>
      </c>
      <c r="C681" s="3" t="str">
        <f>"文永雅"</f>
        <v>文永雅</v>
      </c>
      <c r="D681" s="3" t="s">
        <v>618</v>
      </c>
    </row>
    <row r="682" ht="25" customHeight="1" spans="1:4">
      <c r="A682" s="2">
        <v>681</v>
      </c>
      <c r="B682" s="3" t="s">
        <v>585</v>
      </c>
      <c r="C682" s="3" t="str">
        <f>"符李慧"</f>
        <v>符李慧</v>
      </c>
      <c r="D682" s="3" t="s">
        <v>619</v>
      </c>
    </row>
    <row r="683" ht="25" customHeight="1" spans="1:4">
      <c r="A683" s="2">
        <v>682</v>
      </c>
      <c r="B683" s="3" t="s">
        <v>585</v>
      </c>
      <c r="C683" s="3" t="str">
        <f>"吉丽萍"</f>
        <v>吉丽萍</v>
      </c>
      <c r="D683" s="3" t="s">
        <v>620</v>
      </c>
    </row>
    <row r="684" ht="25" customHeight="1" spans="1:4">
      <c r="A684" s="2">
        <v>683</v>
      </c>
      <c r="B684" s="3" t="s">
        <v>585</v>
      </c>
      <c r="C684" s="3" t="str">
        <f>"周著诗"</f>
        <v>周著诗</v>
      </c>
      <c r="D684" s="3" t="s">
        <v>621</v>
      </c>
    </row>
    <row r="685" ht="25" customHeight="1" spans="1:4">
      <c r="A685" s="2">
        <v>684</v>
      </c>
      <c r="B685" s="3" t="s">
        <v>585</v>
      </c>
      <c r="C685" s="3" t="str">
        <f>"符文娆"</f>
        <v>符文娆</v>
      </c>
      <c r="D685" s="3" t="s">
        <v>622</v>
      </c>
    </row>
    <row r="686" ht="25" customHeight="1" spans="1:4">
      <c r="A686" s="2">
        <v>685</v>
      </c>
      <c r="B686" s="3" t="s">
        <v>585</v>
      </c>
      <c r="C686" s="3" t="str">
        <f>"王思思"</f>
        <v>王思思</v>
      </c>
      <c r="D686" s="3" t="s">
        <v>623</v>
      </c>
    </row>
    <row r="687" ht="25" customHeight="1" spans="1:4">
      <c r="A687" s="2">
        <v>686</v>
      </c>
      <c r="B687" s="3" t="s">
        <v>585</v>
      </c>
      <c r="C687" s="3" t="str">
        <f>"符芳美"</f>
        <v>符芳美</v>
      </c>
      <c r="D687" s="3" t="s">
        <v>624</v>
      </c>
    </row>
    <row r="688" ht="25" customHeight="1" spans="1:4">
      <c r="A688" s="2">
        <v>687</v>
      </c>
      <c r="B688" s="3" t="s">
        <v>585</v>
      </c>
      <c r="C688" s="3" t="str">
        <f>"赵开静"</f>
        <v>赵开静</v>
      </c>
      <c r="D688" s="3" t="s">
        <v>625</v>
      </c>
    </row>
    <row r="689" ht="25" customHeight="1" spans="1:4">
      <c r="A689" s="2">
        <v>688</v>
      </c>
      <c r="B689" s="3" t="s">
        <v>585</v>
      </c>
      <c r="C689" s="3" t="str">
        <f>"林世尾"</f>
        <v>林世尾</v>
      </c>
      <c r="D689" s="3" t="s">
        <v>626</v>
      </c>
    </row>
    <row r="690" ht="25" customHeight="1" spans="1:4">
      <c r="A690" s="2">
        <v>689</v>
      </c>
      <c r="B690" s="3" t="s">
        <v>585</v>
      </c>
      <c r="C690" s="3" t="str">
        <f>"符婧"</f>
        <v>符婧</v>
      </c>
      <c r="D690" s="3" t="s">
        <v>627</v>
      </c>
    </row>
    <row r="691" ht="25" customHeight="1" spans="1:4">
      <c r="A691" s="2">
        <v>690</v>
      </c>
      <c r="B691" s="3" t="s">
        <v>585</v>
      </c>
      <c r="C691" s="3" t="str">
        <f>"钟嘉蓉"</f>
        <v>钟嘉蓉</v>
      </c>
      <c r="D691" s="3" t="s">
        <v>628</v>
      </c>
    </row>
    <row r="692" ht="25" customHeight="1" spans="1:4">
      <c r="A692" s="2">
        <v>691</v>
      </c>
      <c r="B692" s="3" t="s">
        <v>585</v>
      </c>
      <c r="C692" s="3" t="str">
        <f>"庄瑞芳"</f>
        <v>庄瑞芳</v>
      </c>
      <c r="D692" s="3" t="s">
        <v>629</v>
      </c>
    </row>
    <row r="693" ht="25" customHeight="1" spans="1:4">
      <c r="A693" s="2">
        <v>692</v>
      </c>
      <c r="B693" s="3" t="s">
        <v>585</v>
      </c>
      <c r="C693" s="3" t="str">
        <f>"罗海娜"</f>
        <v>罗海娜</v>
      </c>
      <c r="D693" s="3" t="s">
        <v>630</v>
      </c>
    </row>
    <row r="694" ht="25" customHeight="1" spans="1:4">
      <c r="A694" s="2">
        <v>693</v>
      </c>
      <c r="B694" s="3" t="s">
        <v>585</v>
      </c>
      <c r="C694" s="3" t="str">
        <f>"吉世娜"</f>
        <v>吉世娜</v>
      </c>
      <c r="D694" s="3" t="s">
        <v>631</v>
      </c>
    </row>
    <row r="695" ht="25" customHeight="1" spans="1:4">
      <c r="A695" s="2">
        <v>694</v>
      </c>
      <c r="B695" s="3" t="s">
        <v>585</v>
      </c>
      <c r="C695" s="3" t="str">
        <f>"郭紫雅"</f>
        <v>郭紫雅</v>
      </c>
      <c r="D695" s="3" t="s">
        <v>632</v>
      </c>
    </row>
    <row r="696" ht="25" customHeight="1" spans="1:4">
      <c r="A696" s="2">
        <v>695</v>
      </c>
      <c r="B696" s="3" t="s">
        <v>585</v>
      </c>
      <c r="C696" s="3" t="str">
        <f>"苏鸿媛"</f>
        <v>苏鸿媛</v>
      </c>
      <c r="D696" s="3" t="s">
        <v>633</v>
      </c>
    </row>
    <row r="697" ht="25" customHeight="1" spans="1:4">
      <c r="A697" s="2">
        <v>696</v>
      </c>
      <c r="B697" s="3" t="s">
        <v>585</v>
      </c>
      <c r="C697" s="3" t="str">
        <f>"黄梅"</f>
        <v>黄梅</v>
      </c>
      <c r="D697" s="3" t="s">
        <v>634</v>
      </c>
    </row>
    <row r="698" ht="25" customHeight="1" spans="1:4">
      <c r="A698" s="2">
        <v>697</v>
      </c>
      <c r="B698" s="3" t="s">
        <v>585</v>
      </c>
      <c r="C698" s="3" t="str">
        <f>"羊颖"</f>
        <v>羊颖</v>
      </c>
      <c r="D698" s="3" t="s">
        <v>635</v>
      </c>
    </row>
    <row r="699" ht="25" customHeight="1" spans="1:4">
      <c r="A699" s="2">
        <v>698</v>
      </c>
      <c r="B699" s="3" t="s">
        <v>585</v>
      </c>
      <c r="C699" s="3" t="str">
        <f>"卢运芳"</f>
        <v>卢运芳</v>
      </c>
      <c r="D699" s="3" t="s">
        <v>636</v>
      </c>
    </row>
    <row r="700" ht="25" customHeight="1" spans="1:4">
      <c r="A700" s="2">
        <v>699</v>
      </c>
      <c r="B700" s="3" t="s">
        <v>585</v>
      </c>
      <c r="C700" s="3" t="str">
        <f>"符月莹"</f>
        <v>符月莹</v>
      </c>
      <c r="D700" s="3" t="s">
        <v>637</v>
      </c>
    </row>
    <row r="701" ht="25" customHeight="1" spans="1:4">
      <c r="A701" s="2">
        <v>700</v>
      </c>
      <c r="B701" s="3" t="s">
        <v>585</v>
      </c>
      <c r="C701" s="3" t="str">
        <f>"吉卓朗"</f>
        <v>吉卓朗</v>
      </c>
      <c r="D701" s="3" t="s">
        <v>638</v>
      </c>
    </row>
    <row r="702" ht="25" customHeight="1" spans="1:4">
      <c r="A702" s="2">
        <v>701</v>
      </c>
      <c r="B702" s="3" t="s">
        <v>585</v>
      </c>
      <c r="C702" s="3" t="str">
        <f>"文小柳"</f>
        <v>文小柳</v>
      </c>
      <c r="D702" s="3" t="s">
        <v>639</v>
      </c>
    </row>
    <row r="703" ht="25" customHeight="1" spans="1:4">
      <c r="A703" s="2">
        <v>702</v>
      </c>
      <c r="B703" s="3" t="s">
        <v>585</v>
      </c>
      <c r="C703" s="3" t="str">
        <f>"陈云玲"</f>
        <v>陈云玲</v>
      </c>
      <c r="D703" s="3" t="s">
        <v>640</v>
      </c>
    </row>
    <row r="704" ht="25" customHeight="1" spans="1:4">
      <c r="A704" s="2">
        <v>703</v>
      </c>
      <c r="B704" s="3" t="s">
        <v>585</v>
      </c>
      <c r="C704" s="3" t="str">
        <f>"汤红霞"</f>
        <v>汤红霞</v>
      </c>
      <c r="D704" s="3" t="s">
        <v>601</v>
      </c>
    </row>
    <row r="705" ht="25" customHeight="1" spans="1:4">
      <c r="A705" s="2">
        <v>704</v>
      </c>
      <c r="B705" s="3" t="s">
        <v>585</v>
      </c>
      <c r="C705" s="3" t="str">
        <f>"姚翠菁"</f>
        <v>姚翠菁</v>
      </c>
      <c r="D705" s="3" t="s">
        <v>641</v>
      </c>
    </row>
    <row r="706" ht="25" customHeight="1" spans="1:4">
      <c r="A706" s="2">
        <v>705</v>
      </c>
      <c r="B706" s="3" t="s">
        <v>585</v>
      </c>
      <c r="C706" s="3" t="str">
        <f>"张青蓉"</f>
        <v>张青蓉</v>
      </c>
      <c r="D706" s="3" t="s">
        <v>642</v>
      </c>
    </row>
    <row r="707" ht="25" customHeight="1" spans="1:4">
      <c r="A707" s="2">
        <v>706</v>
      </c>
      <c r="B707" s="3" t="s">
        <v>585</v>
      </c>
      <c r="C707" s="3" t="str">
        <f>"文秀琪"</f>
        <v>文秀琪</v>
      </c>
      <c r="D707" s="3" t="s">
        <v>643</v>
      </c>
    </row>
    <row r="708" ht="25" customHeight="1" spans="1:4">
      <c r="A708" s="2">
        <v>707</v>
      </c>
      <c r="B708" s="3" t="s">
        <v>585</v>
      </c>
      <c r="C708" s="3" t="str">
        <f>"王子慧"</f>
        <v>王子慧</v>
      </c>
      <c r="D708" s="3" t="s">
        <v>644</v>
      </c>
    </row>
    <row r="709" ht="25" customHeight="1" spans="1:4">
      <c r="A709" s="2">
        <v>708</v>
      </c>
      <c r="B709" s="3" t="s">
        <v>585</v>
      </c>
      <c r="C709" s="3" t="str">
        <f>"关宇辰"</f>
        <v>关宇辰</v>
      </c>
      <c r="D709" s="3" t="s">
        <v>645</v>
      </c>
    </row>
    <row r="710" ht="25" customHeight="1" spans="1:4">
      <c r="A710" s="2">
        <v>709</v>
      </c>
      <c r="B710" s="3" t="s">
        <v>585</v>
      </c>
      <c r="C710" s="3" t="str">
        <f>"文昌召"</f>
        <v>文昌召</v>
      </c>
      <c r="D710" s="3" t="s">
        <v>646</v>
      </c>
    </row>
    <row r="711" ht="25" customHeight="1" spans="1:4">
      <c r="A711" s="2">
        <v>710</v>
      </c>
      <c r="B711" s="3" t="s">
        <v>585</v>
      </c>
      <c r="C711" s="3" t="str">
        <f>"文妍"</f>
        <v>文妍</v>
      </c>
      <c r="D711" s="3" t="s">
        <v>647</v>
      </c>
    </row>
    <row r="712" ht="25" customHeight="1" spans="1:4">
      <c r="A712" s="2">
        <v>711</v>
      </c>
      <c r="B712" s="3" t="s">
        <v>585</v>
      </c>
      <c r="C712" s="3" t="str">
        <f>"王锡慧"</f>
        <v>王锡慧</v>
      </c>
      <c r="D712" s="3" t="s">
        <v>648</v>
      </c>
    </row>
    <row r="713" ht="25" customHeight="1" spans="1:4">
      <c r="A713" s="2">
        <v>712</v>
      </c>
      <c r="B713" s="3" t="s">
        <v>585</v>
      </c>
      <c r="C713" s="3" t="str">
        <f>"符美柳"</f>
        <v>符美柳</v>
      </c>
      <c r="D713" s="3" t="s">
        <v>649</v>
      </c>
    </row>
    <row r="714" ht="25" customHeight="1" spans="1:4">
      <c r="A714" s="2">
        <v>713</v>
      </c>
      <c r="B714" s="3" t="s">
        <v>585</v>
      </c>
      <c r="C714" s="3" t="str">
        <f>"文会真"</f>
        <v>文会真</v>
      </c>
      <c r="D714" s="3" t="s">
        <v>650</v>
      </c>
    </row>
    <row r="715" ht="25" customHeight="1" spans="1:4">
      <c r="A715" s="2">
        <v>714</v>
      </c>
      <c r="B715" s="3" t="s">
        <v>585</v>
      </c>
      <c r="C715" s="3" t="str">
        <f>"张作嫔"</f>
        <v>张作嫔</v>
      </c>
      <c r="D715" s="3" t="s">
        <v>651</v>
      </c>
    </row>
    <row r="716" ht="25" customHeight="1" spans="1:4">
      <c r="A716" s="2">
        <v>715</v>
      </c>
      <c r="B716" s="3" t="s">
        <v>585</v>
      </c>
      <c r="C716" s="3" t="str">
        <f>"陈国徽"</f>
        <v>陈国徽</v>
      </c>
      <c r="D716" s="3" t="s">
        <v>652</v>
      </c>
    </row>
    <row r="717" ht="25" customHeight="1" spans="1:4">
      <c r="A717" s="2">
        <v>716</v>
      </c>
      <c r="B717" s="3" t="s">
        <v>585</v>
      </c>
      <c r="C717" s="3" t="str">
        <f>"符开霞"</f>
        <v>符开霞</v>
      </c>
      <c r="D717" s="3" t="s">
        <v>653</v>
      </c>
    </row>
    <row r="718" ht="25" customHeight="1" spans="1:4">
      <c r="A718" s="2">
        <v>717</v>
      </c>
      <c r="B718" s="3" t="s">
        <v>585</v>
      </c>
      <c r="C718" s="3" t="str">
        <f>"高美伶"</f>
        <v>高美伶</v>
      </c>
      <c r="D718" s="3" t="s">
        <v>654</v>
      </c>
    </row>
    <row r="719" ht="25" customHeight="1" spans="1:4">
      <c r="A719" s="2">
        <v>718</v>
      </c>
      <c r="B719" s="3" t="s">
        <v>585</v>
      </c>
      <c r="C719" s="3" t="str">
        <f>"文红莹"</f>
        <v>文红莹</v>
      </c>
      <c r="D719" s="3" t="s">
        <v>655</v>
      </c>
    </row>
    <row r="720" ht="25" customHeight="1" spans="1:4">
      <c r="A720" s="2">
        <v>719</v>
      </c>
      <c r="B720" s="3" t="s">
        <v>585</v>
      </c>
      <c r="C720" s="3" t="str">
        <f>"周小惠"</f>
        <v>周小惠</v>
      </c>
      <c r="D720" s="3" t="s">
        <v>656</v>
      </c>
    </row>
    <row r="721" ht="25" customHeight="1" spans="1:4">
      <c r="A721" s="2">
        <v>720</v>
      </c>
      <c r="B721" s="3" t="s">
        <v>585</v>
      </c>
      <c r="C721" s="3" t="str">
        <f>"张凤靖"</f>
        <v>张凤靖</v>
      </c>
      <c r="D721" s="3" t="s">
        <v>624</v>
      </c>
    </row>
    <row r="722" ht="25" customHeight="1" spans="1:4">
      <c r="A722" s="2">
        <v>721</v>
      </c>
      <c r="B722" s="3" t="s">
        <v>585</v>
      </c>
      <c r="C722" s="3" t="str">
        <f>"何小玥"</f>
        <v>何小玥</v>
      </c>
      <c r="D722" s="3" t="s">
        <v>450</v>
      </c>
    </row>
    <row r="723" ht="25" customHeight="1" spans="1:4">
      <c r="A723" s="2">
        <v>722</v>
      </c>
      <c r="B723" s="3" t="s">
        <v>585</v>
      </c>
      <c r="C723" s="3" t="str">
        <f>"李小娟"</f>
        <v>李小娟</v>
      </c>
      <c r="D723" s="3" t="s">
        <v>657</v>
      </c>
    </row>
    <row r="724" ht="25" customHeight="1" spans="1:4">
      <c r="A724" s="2">
        <v>723</v>
      </c>
      <c r="B724" s="3" t="s">
        <v>585</v>
      </c>
      <c r="C724" s="3" t="str">
        <f>"刘黎庆"</f>
        <v>刘黎庆</v>
      </c>
      <c r="D724" s="3" t="s">
        <v>658</v>
      </c>
    </row>
    <row r="725" ht="25" customHeight="1" spans="1:4">
      <c r="A725" s="2">
        <v>724</v>
      </c>
      <c r="B725" s="3" t="s">
        <v>585</v>
      </c>
      <c r="C725" s="3" t="str">
        <f>"李婷"</f>
        <v>李婷</v>
      </c>
      <c r="D725" s="3" t="s">
        <v>659</v>
      </c>
    </row>
    <row r="726" ht="25" customHeight="1" spans="1:4">
      <c r="A726" s="2">
        <v>725</v>
      </c>
      <c r="B726" s="3" t="s">
        <v>585</v>
      </c>
      <c r="C726" s="3" t="str">
        <f>"张虹"</f>
        <v>张虹</v>
      </c>
      <c r="D726" s="3" t="s">
        <v>607</v>
      </c>
    </row>
    <row r="727" ht="25" customHeight="1" spans="1:4">
      <c r="A727" s="2">
        <v>726</v>
      </c>
      <c r="B727" s="3" t="s">
        <v>585</v>
      </c>
      <c r="C727" s="3" t="str">
        <f>"文韵"</f>
        <v>文韵</v>
      </c>
      <c r="D727" s="3" t="s">
        <v>660</v>
      </c>
    </row>
    <row r="728" ht="25" customHeight="1" spans="1:4">
      <c r="A728" s="2">
        <v>727</v>
      </c>
      <c r="B728" s="3" t="s">
        <v>585</v>
      </c>
      <c r="C728" s="3" t="str">
        <f>"张蔡娜"</f>
        <v>张蔡娜</v>
      </c>
      <c r="D728" s="3" t="s">
        <v>661</v>
      </c>
    </row>
    <row r="729" ht="25" customHeight="1" spans="1:4">
      <c r="A729" s="2">
        <v>728</v>
      </c>
      <c r="B729" s="3" t="s">
        <v>585</v>
      </c>
      <c r="C729" s="3" t="str">
        <f>"庄霞"</f>
        <v>庄霞</v>
      </c>
      <c r="D729" s="3" t="s">
        <v>649</v>
      </c>
    </row>
    <row r="730" ht="25" customHeight="1" spans="1:4">
      <c r="A730" s="2">
        <v>729</v>
      </c>
      <c r="B730" s="3" t="s">
        <v>585</v>
      </c>
      <c r="C730" s="3" t="str">
        <f>"卢钟飞"</f>
        <v>卢钟飞</v>
      </c>
      <c r="D730" s="3" t="s">
        <v>662</v>
      </c>
    </row>
    <row r="731" ht="25" customHeight="1" spans="1:4">
      <c r="A731" s="2">
        <v>730</v>
      </c>
      <c r="B731" s="3" t="s">
        <v>585</v>
      </c>
      <c r="C731" s="3" t="str">
        <f>"张汉敏"</f>
        <v>张汉敏</v>
      </c>
      <c r="D731" s="3" t="s">
        <v>663</v>
      </c>
    </row>
    <row r="732" ht="25" customHeight="1" spans="1:4">
      <c r="A732" s="2">
        <v>731</v>
      </c>
      <c r="B732" s="3" t="s">
        <v>585</v>
      </c>
      <c r="C732" s="3" t="str">
        <f>"张丽莎"</f>
        <v>张丽莎</v>
      </c>
      <c r="D732" s="3" t="s">
        <v>664</v>
      </c>
    </row>
    <row r="733" ht="25" customHeight="1" spans="1:4">
      <c r="A733" s="2">
        <v>732</v>
      </c>
      <c r="B733" s="3" t="s">
        <v>585</v>
      </c>
      <c r="C733" s="3" t="str">
        <f>"张裕芳"</f>
        <v>张裕芳</v>
      </c>
      <c r="D733" s="3" t="s">
        <v>665</v>
      </c>
    </row>
    <row r="734" ht="25" customHeight="1" spans="1:4">
      <c r="A734" s="2">
        <v>733</v>
      </c>
      <c r="B734" s="3" t="s">
        <v>585</v>
      </c>
      <c r="C734" s="3" t="str">
        <f>"符焕娜"</f>
        <v>符焕娜</v>
      </c>
      <c r="D734" s="3" t="s">
        <v>657</v>
      </c>
    </row>
    <row r="735" ht="25" customHeight="1" spans="1:4">
      <c r="A735" s="2">
        <v>734</v>
      </c>
      <c r="B735" s="3" t="s">
        <v>585</v>
      </c>
      <c r="C735" s="3" t="str">
        <f>"李礼思"</f>
        <v>李礼思</v>
      </c>
      <c r="D735" s="3" t="s">
        <v>666</v>
      </c>
    </row>
    <row r="736" ht="25" customHeight="1" spans="1:4">
      <c r="A736" s="2">
        <v>735</v>
      </c>
      <c r="B736" s="3" t="s">
        <v>585</v>
      </c>
      <c r="C736" s="3" t="str">
        <f>"朱壮美"</f>
        <v>朱壮美</v>
      </c>
      <c r="D736" s="3" t="s">
        <v>667</v>
      </c>
    </row>
    <row r="737" ht="25" customHeight="1" spans="1:4">
      <c r="A737" s="2">
        <v>736</v>
      </c>
      <c r="B737" s="3" t="s">
        <v>668</v>
      </c>
      <c r="C737" s="3" t="str">
        <f>"黎琼矛"</f>
        <v>黎琼矛</v>
      </c>
      <c r="D737" s="3" t="s">
        <v>669</v>
      </c>
    </row>
    <row r="738" ht="25" customHeight="1" spans="1:4">
      <c r="A738" s="2">
        <v>737</v>
      </c>
      <c r="B738" s="3" t="s">
        <v>668</v>
      </c>
      <c r="C738" s="3" t="str">
        <f>"梁如士"</f>
        <v>梁如士</v>
      </c>
      <c r="D738" s="3" t="s">
        <v>670</v>
      </c>
    </row>
    <row r="739" ht="25" customHeight="1" spans="1:4">
      <c r="A739" s="2">
        <v>738</v>
      </c>
      <c r="B739" s="3" t="s">
        <v>668</v>
      </c>
      <c r="C739" s="3" t="str">
        <f>"符应军"</f>
        <v>符应军</v>
      </c>
      <c r="D739" s="3" t="s">
        <v>671</v>
      </c>
    </row>
    <row r="740" ht="25" customHeight="1" spans="1:4">
      <c r="A740" s="2">
        <v>739</v>
      </c>
      <c r="B740" s="3" t="s">
        <v>668</v>
      </c>
      <c r="C740" s="3" t="str">
        <f>"欧方才"</f>
        <v>欧方才</v>
      </c>
      <c r="D740" s="3" t="s">
        <v>672</v>
      </c>
    </row>
    <row r="741" ht="25" customHeight="1" spans="1:4">
      <c r="A741" s="2">
        <v>740</v>
      </c>
      <c r="B741" s="3" t="s">
        <v>668</v>
      </c>
      <c r="C741" s="3" t="str">
        <f>"周继新"</f>
        <v>周继新</v>
      </c>
      <c r="D741" s="3" t="s">
        <v>673</v>
      </c>
    </row>
    <row r="742" ht="25" customHeight="1" spans="1:4">
      <c r="A742" s="2">
        <v>741</v>
      </c>
      <c r="B742" s="3" t="s">
        <v>668</v>
      </c>
      <c r="C742" s="3" t="str">
        <f>"陈志凯"</f>
        <v>陈志凯</v>
      </c>
      <c r="D742" s="3" t="s">
        <v>674</v>
      </c>
    </row>
    <row r="743" ht="25" customHeight="1" spans="1:4">
      <c r="A743" s="2">
        <v>742</v>
      </c>
      <c r="B743" s="3" t="s">
        <v>668</v>
      </c>
      <c r="C743" s="3" t="str">
        <f>"羊子鹏"</f>
        <v>羊子鹏</v>
      </c>
      <c r="D743" s="3" t="s">
        <v>675</v>
      </c>
    </row>
    <row r="744" ht="25" customHeight="1" spans="1:4">
      <c r="A744" s="2">
        <v>743</v>
      </c>
      <c r="B744" s="3" t="s">
        <v>668</v>
      </c>
      <c r="C744" s="3" t="str">
        <f>"郑祖运"</f>
        <v>郑祖运</v>
      </c>
      <c r="D744" s="3" t="s">
        <v>676</v>
      </c>
    </row>
    <row r="745" ht="25" customHeight="1" spans="1:4">
      <c r="A745" s="2">
        <v>744</v>
      </c>
      <c r="B745" s="3" t="s">
        <v>668</v>
      </c>
      <c r="C745" s="3" t="str">
        <f>"李世昆"</f>
        <v>李世昆</v>
      </c>
      <c r="D745" s="3" t="s">
        <v>677</v>
      </c>
    </row>
    <row r="746" ht="25" customHeight="1" spans="1:4">
      <c r="A746" s="2">
        <v>745</v>
      </c>
      <c r="B746" s="3" t="s">
        <v>668</v>
      </c>
      <c r="C746" s="3" t="str">
        <f>"符绵泮"</f>
        <v>符绵泮</v>
      </c>
      <c r="D746" s="3" t="s">
        <v>678</v>
      </c>
    </row>
    <row r="747" ht="25" customHeight="1" spans="1:4">
      <c r="A747" s="2">
        <v>746</v>
      </c>
      <c r="B747" s="3" t="s">
        <v>668</v>
      </c>
      <c r="C747" s="3" t="str">
        <f>"符锦华"</f>
        <v>符锦华</v>
      </c>
      <c r="D747" s="3" t="s">
        <v>679</v>
      </c>
    </row>
    <row r="748" ht="25" customHeight="1" spans="1:4">
      <c r="A748" s="2">
        <v>747</v>
      </c>
      <c r="B748" s="3" t="s">
        <v>668</v>
      </c>
      <c r="C748" s="3" t="str">
        <f>"陈明"</f>
        <v>陈明</v>
      </c>
      <c r="D748" s="3" t="s">
        <v>680</v>
      </c>
    </row>
    <row r="749" ht="25" customHeight="1" spans="1:4">
      <c r="A749" s="2">
        <v>748</v>
      </c>
      <c r="B749" s="3" t="s">
        <v>668</v>
      </c>
      <c r="C749" s="3" t="str">
        <f>"吴本科"</f>
        <v>吴本科</v>
      </c>
      <c r="D749" s="3" t="s">
        <v>681</v>
      </c>
    </row>
    <row r="750" ht="25" customHeight="1" spans="1:4">
      <c r="A750" s="2">
        <v>749</v>
      </c>
      <c r="B750" s="3" t="s">
        <v>682</v>
      </c>
      <c r="C750" s="3" t="str">
        <f>"黄振宗"</f>
        <v>黄振宗</v>
      </c>
      <c r="D750" s="3" t="s">
        <v>683</v>
      </c>
    </row>
    <row r="751" ht="25" customHeight="1" spans="1:4">
      <c r="A751" s="2">
        <v>750</v>
      </c>
      <c r="B751" s="3" t="s">
        <v>682</v>
      </c>
      <c r="C751" s="3" t="str">
        <f>"唐诗海"</f>
        <v>唐诗海</v>
      </c>
      <c r="D751" s="3" t="s">
        <v>684</v>
      </c>
    </row>
    <row r="752" ht="25" customHeight="1" spans="1:4">
      <c r="A752" s="2">
        <v>751</v>
      </c>
      <c r="B752" s="3" t="s">
        <v>682</v>
      </c>
      <c r="C752" s="3" t="str">
        <f>"符笔运"</f>
        <v>符笔运</v>
      </c>
      <c r="D752" s="3" t="s">
        <v>685</v>
      </c>
    </row>
    <row r="753" ht="25" customHeight="1" spans="1:4">
      <c r="A753" s="2">
        <v>752</v>
      </c>
      <c r="B753" s="3" t="s">
        <v>682</v>
      </c>
      <c r="C753" s="3" t="str">
        <f>"罗钧"</f>
        <v>罗钧</v>
      </c>
      <c r="D753" s="3" t="s">
        <v>686</v>
      </c>
    </row>
    <row r="754" ht="25" customHeight="1" spans="1:4">
      <c r="A754" s="2">
        <v>753</v>
      </c>
      <c r="B754" s="3" t="s">
        <v>682</v>
      </c>
      <c r="C754" s="3" t="str">
        <f>"唐舒欣"</f>
        <v>唐舒欣</v>
      </c>
      <c r="D754" s="3" t="s">
        <v>687</v>
      </c>
    </row>
    <row r="755" ht="25" customHeight="1" spans="1:4">
      <c r="A755" s="2">
        <v>754</v>
      </c>
      <c r="B755" s="3" t="s">
        <v>682</v>
      </c>
      <c r="C755" s="3" t="str">
        <f>"李鸿瑞"</f>
        <v>李鸿瑞</v>
      </c>
      <c r="D755" s="3" t="s">
        <v>688</v>
      </c>
    </row>
    <row r="756" ht="25" customHeight="1" spans="1:4">
      <c r="A756" s="2">
        <v>755</v>
      </c>
      <c r="B756" s="3" t="s">
        <v>682</v>
      </c>
      <c r="C756" s="3" t="str">
        <f>"陆柏霖"</f>
        <v>陆柏霖</v>
      </c>
      <c r="D756" s="3" t="s">
        <v>689</v>
      </c>
    </row>
    <row r="757" ht="25" customHeight="1" spans="1:4">
      <c r="A757" s="2">
        <v>756</v>
      </c>
      <c r="B757" s="3" t="s">
        <v>682</v>
      </c>
      <c r="C757" s="3" t="str">
        <f>"俞承志"</f>
        <v>俞承志</v>
      </c>
      <c r="D757" s="3" t="s">
        <v>487</v>
      </c>
    </row>
    <row r="758" ht="25" customHeight="1" spans="1:4">
      <c r="A758" s="2">
        <v>757</v>
      </c>
      <c r="B758" s="3" t="s">
        <v>682</v>
      </c>
      <c r="C758" s="3" t="str">
        <f>"王振涛"</f>
        <v>王振涛</v>
      </c>
      <c r="D758" s="3" t="s">
        <v>690</v>
      </c>
    </row>
    <row r="759" ht="25" customHeight="1" spans="1:4">
      <c r="A759" s="2">
        <v>758</v>
      </c>
      <c r="B759" s="3" t="s">
        <v>682</v>
      </c>
      <c r="C759" s="3" t="str">
        <f>"黄剑胜"</f>
        <v>黄剑胜</v>
      </c>
      <c r="D759" s="3" t="s">
        <v>691</v>
      </c>
    </row>
    <row r="760" ht="25" customHeight="1" spans="1:4">
      <c r="A760" s="2">
        <v>759</v>
      </c>
      <c r="B760" s="3" t="s">
        <v>682</v>
      </c>
      <c r="C760" s="3" t="str">
        <f>"叶科颉"</f>
        <v>叶科颉</v>
      </c>
      <c r="D760" s="3" t="s">
        <v>692</v>
      </c>
    </row>
    <row r="761" ht="25" customHeight="1" spans="1:4">
      <c r="A761" s="2">
        <v>760</v>
      </c>
      <c r="B761" s="3" t="s">
        <v>682</v>
      </c>
      <c r="C761" s="3" t="str">
        <f>"吴淑健"</f>
        <v>吴淑健</v>
      </c>
      <c r="D761" s="3" t="s">
        <v>693</v>
      </c>
    </row>
    <row r="762" ht="25" customHeight="1" spans="1:4">
      <c r="A762" s="2">
        <v>761</v>
      </c>
      <c r="B762" s="3" t="s">
        <v>682</v>
      </c>
      <c r="C762" s="3" t="str">
        <f>"符韬"</f>
        <v>符韬</v>
      </c>
      <c r="D762" s="3" t="s">
        <v>694</v>
      </c>
    </row>
    <row r="763" ht="25" customHeight="1" spans="1:4">
      <c r="A763" s="2">
        <v>762</v>
      </c>
      <c r="B763" s="3" t="s">
        <v>682</v>
      </c>
      <c r="C763" s="3" t="str">
        <f>"花钟伦"</f>
        <v>花钟伦</v>
      </c>
      <c r="D763" s="3" t="s">
        <v>695</v>
      </c>
    </row>
    <row r="764" ht="25" customHeight="1" spans="1:4">
      <c r="A764" s="2">
        <v>763</v>
      </c>
      <c r="B764" s="3" t="s">
        <v>682</v>
      </c>
      <c r="C764" s="3" t="str">
        <f>"王运洲"</f>
        <v>王运洲</v>
      </c>
      <c r="D764" s="3" t="s">
        <v>696</v>
      </c>
    </row>
    <row r="765" ht="25" customHeight="1" spans="1:4">
      <c r="A765" s="2">
        <v>764</v>
      </c>
      <c r="B765" s="3" t="s">
        <v>682</v>
      </c>
      <c r="C765" s="3" t="str">
        <f>"许韦强"</f>
        <v>许韦强</v>
      </c>
      <c r="D765" s="3" t="s">
        <v>697</v>
      </c>
    </row>
    <row r="766" ht="25" customHeight="1" spans="1:4">
      <c r="A766" s="2">
        <v>765</v>
      </c>
      <c r="B766" s="3" t="s">
        <v>682</v>
      </c>
      <c r="C766" s="3" t="str">
        <f>"陈礼顺"</f>
        <v>陈礼顺</v>
      </c>
      <c r="D766" s="3" t="s">
        <v>698</v>
      </c>
    </row>
    <row r="767" ht="25" customHeight="1" spans="1:4">
      <c r="A767" s="2">
        <v>766</v>
      </c>
      <c r="B767" s="3" t="s">
        <v>682</v>
      </c>
      <c r="C767" s="3" t="str">
        <f>"苏祥鹏"</f>
        <v>苏祥鹏</v>
      </c>
      <c r="D767" s="3" t="s">
        <v>699</v>
      </c>
    </row>
    <row r="768" ht="25" customHeight="1" spans="1:4">
      <c r="A768" s="2">
        <v>767</v>
      </c>
      <c r="B768" s="3" t="s">
        <v>682</v>
      </c>
      <c r="C768" s="3" t="str">
        <f>"吴钟瑞"</f>
        <v>吴钟瑞</v>
      </c>
      <c r="D768" s="3" t="s">
        <v>700</v>
      </c>
    </row>
    <row r="769" ht="25" customHeight="1" spans="1:4">
      <c r="A769" s="2">
        <v>768</v>
      </c>
      <c r="B769" s="3" t="s">
        <v>682</v>
      </c>
      <c r="C769" s="3" t="str">
        <f>"许振望"</f>
        <v>许振望</v>
      </c>
      <c r="D769" s="3" t="s">
        <v>701</v>
      </c>
    </row>
    <row r="770" ht="25" customHeight="1" spans="1:4">
      <c r="A770" s="2">
        <v>769</v>
      </c>
      <c r="B770" s="3" t="s">
        <v>682</v>
      </c>
      <c r="C770" s="3" t="str">
        <f>"陈新"</f>
        <v>陈新</v>
      </c>
      <c r="D770" s="3" t="s">
        <v>702</v>
      </c>
    </row>
    <row r="771" ht="25" customHeight="1" spans="1:4">
      <c r="A771" s="2">
        <v>770</v>
      </c>
      <c r="B771" s="3" t="s">
        <v>682</v>
      </c>
      <c r="C771" s="3" t="str">
        <f>"邱名鼎"</f>
        <v>邱名鼎</v>
      </c>
      <c r="D771" s="3" t="s">
        <v>703</v>
      </c>
    </row>
    <row r="772" ht="25" customHeight="1" spans="1:4">
      <c r="A772" s="2">
        <v>771</v>
      </c>
      <c r="B772" s="3" t="s">
        <v>682</v>
      </c>
      <c r="C772" s="3" t="str">
        <f>"伍小龙"</f>
        <v>伍小龙</v>
      </c>
      <c r="D772" s="3" t="s">
        <v>704</v>
      </c>
    </row>
    <row r="773" ht="25" customHeight="1" spans="1:4">
      <c r="A773" s="2">
        <v>772</v>
      </c>
      <c r="B773" s="3" t="s">
        <v>682</v>
      </c>
      <c r="C773" s="3" t="str">
        <f>"符峥"</f>
        <v>符峥</v>
      </c>
      <c r="D773" s="3" t="s">
        <v>705</v>
      </c>
    </row>
    <row r="774" ht="25" customHeight="1" spans="1:4">
      <c r="A774" s="2">
        <v>773</v>
      </c>
      <c r="B774" s="3" t="s">
        <v>682</v>
      </c>
      <c r="C774" s="3" t="str">
        <f>"何儒江"</f>
        <v>何儒江</v>
      </c>
      <c r="D774" s="3" t="s">
        <v>706</v>
      </c>
    </row>
    <row r="775" ht="25" customHeight="1" spans="1:4">
      <c r="A775" s="2">
        <v>774</v>
      </c>
      <c r="B775" s="3" t="s">
        <v>682</v>
      </c>
      <c r="C775" s="3" t="str">
        <f>"谭艺声"</f>
        <v>谭艺声</v>
      </c>
      <c r="D775" s="3" t="s">
        <v>707</v>
      </c>
    </row>
    <row r="776" ht="25" customHeight="1" spans="1:4">
      <c r="A776" s="2">
        <v>775</v>
      </c>
      <c r="B776" s="3" t="s">
        <v>682</v>
      </c>
      <c r="C776" s="3" t="str">
        <f>"邹名威"</f>
        <v>邹名威</v>
      </c>
      <c r="D776" s="3" t="s">
        <v>708</v>
      </c>
    </row>
    <row r="777" ht="25" customHeight="1" spans="1:4">
      <c r="A777" s="2">
        <v>776</v>
      </c>
      <c r="B777" s="3" t="s">
        <v>682</v>
      </c>
      <c r="C777" s="3" t="str">
        <f>"陈明辉"</f>
        <v>陈明辉</v>
      </c>
      <c r="D777" s="3" t="s">
        <v>709</v>
      </c>
    </row>
    <row r="778" ht="25" customHeight="1" spans="1:4">
      <c r="A778" s="2">
        <v>777</v>
      </c>
      <c r="B778" s="3" t="s">
        <v>682</v>
      </c>
      <c r="C778" s="3" t="str">
        <f>"谢圣达"</f>
        <v>谢圣达</v>
      </c>
      <c r="D778" s="3" t="s">
        <v>710</v>
      </c>
    </row>
    <row r="779" ht="25" customHeight="1" spans="1:4">
      <c r="A779" s="2">
        <v>778</v>
      </c>
      <c r="B779" s="3" t="s">
        <v>682</v>
      </c>
      <c r="C779" s="3" t="str">
        <f>"王国仲"</f>
        <v>王国仲</v>
      </c>
      <c r="D779" s="3" t="s">
        <v>711</v>
      </c>
    </row>
    <row r="780" ht="25" customHeight="1" spans="1:4">
      <c r="A780" s="2">
        <v>779</v>
      </c>
      <c r="B780" s="3" t="s">
        <v>682</v>
      </c>
      <c r="C780" s="3" t="str">
        <f>"钟明仕"</f>
        <v>钟明仕</v>
      </c>
      <c r="D780" s="3" t="s">
        <v>712</v>
      </c>
    </row>
    <row r="781" ht="25" customHeight="1" spans="1:4">
      <c r="A781" s="2">
        <v>780</v>
      </c>
      <c r="B781" s="3" t="s">
        <v>713</v>
      </c>
      <c r="C781" s="3" t="str">
        <f>"洪琳"</f>
        <v>洪琳</v>
      </c>
      <c r="D781" s="3" t="s">
        <v>714</v>
      </c>
    </row>
    <row r="782" ht="25" customHeight="1" spans="1:4">
      <c r="A782" s="2">
        <v>781</v>
      </c>
      <c r="B782" s="3" t="s">
        <v>713</v>
      </c>
      <c r="C782" s="3" t="str">
        <f>"周日鲜"</f>
        <v>周日鲜</v>
      </c>
      <c r="D782" s="3" t="s">
        <v>715</v>
      </c>
    </row>
    <row r="783" ht="25" customHeight="1" spans="1:4">
      <c r="A783" s="2">
        <v>782</v>
      </c>
      <c r="B783" s="3" t="s">
        <v>713</v>
      </c>
      <c r="C783" s="3" t="str">
        <f>"李苗苗"</f>
        <v>李苗苗</v>
      </c>
      <c r="D783" s="3" t="s">
        <v>716</v>
      </c>
    </row>
    <row r="784" ht="25" customHeight="1" spans="1:4">
      <c r="A784" s="2">
        <v>783</v>
      </c>
      <c r="B784" s="3" t="s">
        <v>713</v>
      </c>
      <c r="C784" s="3" t="str">
        <f>"符佳琪"</f>
        <v>符佳琪</v>
      </c>
      <c r="D784" s="3" t="s">
        <v>277</v>
      </c>
    </row>
    <row r="785" ht="25" customHeight="1" spans="1:4">
      <c r="A785" s="2">
        <v>784</v>
      </c>
      <c r="B785" s="3" t="s">
        <v>713</v>
      </c>
      <c r="C785" s="3" t="str">
        <f>"莫海燕"</f>
        <v>莫海燕</v>
      </c>
      <c r="D785" s="3" t="s">
        <v>717</v>
      </c>
    </row>
    <row r="786" ht="25" customHeight="1" spans="1:4">
      <c r="A786" s="2">
        <v>785</v>
      </c>
      <c r="B786" s="3" t="s">
        <v>713</v>
      </c>
      <c r="C786" s="3" t="str">
        <f>"李艳阳"</f>
        <v>李艳阳</v>
      </c>
      <c r="D786" s="3" t="s">
        <v>718</v>
      </c>
    </row>
    <row r="787" ht="25" customHeight="1" spans="1:4">
      <c r="A787" s="2">
        <v>786</v>
      </c>
      <c r="B787" s="3" t="s">
        <v>713</v>
      </c>
      <c r="C787" s="3" t="str">
        <f>"覃朝云"</f>
        <v>覃朝云</v>
      </c>
      <c r="D787" s="3" t="s">
        <v>719</v>
      </c>
    </row>
    <row r="788" ht="25" customHeight="1" spans="1:4">
      <c r="A788" s="2">
        <v>787</v>
      </c>
      <c r="B788" s="3" t="s">
        <v>713</v>
      </c>
      <c r="C788" s="3" t="str">
        <f>"符惠丹"</f>
        <v>符惠丹</v>
      </c>
      <c r="D788" s="3" t="s">
        <v>720</v>
      </c>
    </row>
    <row r="789" ht="25" customHeight="1" spans="1:4">
      <c r="A789" s="2">
        <v>788</v>
      </c>
      <c r="B789" s="3" t="s">
        <v>713</v>
      </c>
      <c r="C789" s="3" t="str">
        <f>"陈奕瑾"</f>
        <v>陈奕瑾</v>
      </c>
      <c r="D789" s="3" t="s">
        <v>721</v>
      </c>
    </row>
    <row r="790" ht="25" customHeight="1" spans="1:4">
      <c r="A790" s="2">
        <v>789</v>
      </c>
      <c r="B790" s="3" t="s">
        <v>713</v>
      </c>
      <c r="C790" s="3" t="str">
        <f>"陈少娇"</f>
        <v>陈少娇</v>
      </c>
      <c r="D790" s="3" t="s">
        <v>722</v>
      </c>
    </row>
    <row r="791" ht="25" customHeight="1" spans="1:4">
      <c r="A791" s="2">
        <v>790</v>
      </c>
      <c r="B791" s="3" t="s">
        <v>713</v>
      </c>
      <c r="C791" s="3" t="str">
        <f>"林琪"</f>
        <v>林琪</v>
      </c>
      <c r="D791" s="3" t="s">
        <v>723</v>
      </c>
    </row>
    <row r="792" ht="25" customHeight="1" spans="1:4">
      <c r="A792" s="2">
        <v>791</v>
      </c>
      <c r="B792" s="3" t="s">
        <v>713</v>
      </c>
      <c r="C792" s="3" t="str">
        <f>"杨清学"</f>
        <v>杨清学</v>
      </c>
      <c r="D792" s="3" t="s">
        <v>724</v>
      </c>
    </row>
    <row r="793" ht="25" customHeight="1" spans="1:4">
      <c r="A793" s="2">
        <v>792</v>
      </c>
      <c r="B793" s="3" t="s">
        <v>713</v>
      </c>
      <c r="C793" s="3" t="str">
        <f>"邢婉"</f>
        <v>邢婉</v>
      </c>
      <c r="D793" s="3" t="s">
        <v>725</v>
      </c>
    </row>
    <row r="794" ht="25" customHeight="1" spans="1:4">
      <c r="A794" s="2">
        <v>793</v>
      </c>
      <c r="B794" s="3" t="s">
        <v>713</v>
      </c>
      <c r="C794" s="3" t="str">
        <f>"钱秋香"</f>
        <v>钱秋香</v>
      </c>
      <c r="D794" s="3" t="s">
        <v>726</v>
      </c>
    </row>
    <row r="795" ht="25" customHeight="1" spans="1:4">
      <c r="A795" s="2">
        <v>794</v>
      </c>
      <c r="B795" s="3" t="s">
        <v>713</v>
      </c>
      <c r="C795" s="3" t="str">
        <f>"许娟"</f>
        <v>许娟</v>
      </c>
      <c r="D795" s="3" t="s">
        <v>727</v>
      </c>
    </row>
    <row r="796" ht="25" customHeight="1" spans="1:4">
      <c r="A796" s="2">
        <v>795</v>
      </c>
      <c r="B796" s="3" t="s">
        <v>713</v>
      </c>
      <c r="C796" s="3" t="str">
        <f>"李燕玲"</f>
        <v>李燕玲</v>
      </c>
      <c r="D796" s="3" t="s">
        <v>728</v>
      </c>
    </row>
    <row r="797" ht="25" customHeight="1" spans="1:4">
      <c r="A797" s="2">
        <v>796</v>
      </c>
      <c r="B797" s="3" t="s">
        <v>713</v>
      </c>
      <c r="C797" s="3" t="str">
        <f>"黄爱"</f>
        <v>黄爱</v>
      </c>
      <c r="D797" s="3" t="s">
        <v>729</v>
      </c>
    </row>
    <row r="798" ht="25" customHeight="1" spans="1:4">
      <c r="A798" s="2">
        <v>797</v>
      </c>
      <c r="B798" s="3" t="s">
        <v>713</v>
      </c>
      <c r="C798" s="3" t="str">
        <f>"张欢欢"</f>
        <v>张欢欢</v>
      </c>
      <c r="D798" s="3" t="s">
        <v>730</v>
      </c>
    </row>
    <row r="799" ht="25" customHeight="1" spans="1:4">
      <c r="A799" s="2">
        <v>798</v>
      </c>
      <c r="B799" s="3" t="s">
        <v>713</v>
      </c>
      <c r="C799" s="3" t="str">
        <f>"童紫怡"</f>
        <v>童紫怡</v>
      </c>
      <c r="D799" s="3" t="s">
        <v>731</v>
      </c>
    </row>
    <row r="800" ht="25" customHeight="1" spans="1:4">
      <c r="A800" s="2">
        <v>799</v>
      </c>
      <c r="B800" s="3" t="s">
        <v>713</v>
      </c>
      <c r="C800" s="3" t="str">
        <f>"邢秀"</f>
        <v>邢秀</v>
      </c>
      <c r="D800" s="3" t="s">
        <v>732</v>
      </c>
    </row>
    <row r="801" ht="25" customHeight="1" spans="1:4">
      <c r="A801" s="2">
        <v>800</v>
      </c>
      <c r="B801" s="3" t="s">
        <v>713</v>
      </c>
      <c r="C801" s="3" t="str">
        <f>"陈梓杰"</f>
        <v>陈梓杰</v>
      </c>
      <c r="D801" s="3" t="s">
        <v>733</v>
      </c>
    </row>
    <row r="802" ht="25" customHeight="1" spans="1:4">
      <c r="A802" s="2">
        <v>801</v>
      </c>
      <c r="B802" s="3" t="s">
        <v>713</v>
      </c>
      <c r="C802" s="3" t="str">
        <f>"陆佳"</f>
        <v>陆佳</v>
      </c>
      <c r="D802" s="3" t="s">
        <v>734</v>
      </c>
    </row>
    <row r="803" ht="25" customHeight="1" spans="1:4">
      <c r="A803" s="2">
        <v>802</v>
      </c>
      <c r="B803" s="3" t="s">
        <v>713</v>
      </c>
      <c r="C803" s="3" t="str">
        <f>"杨海英"</f>
        <v>杨海英</v>
      </c>
      <c r="D803" s="3" t="s">
        <v>735</v>
      </c>
    </row>
    <row r="804" ht="25" customHeight="1" spans="1:4">
      <c r="A804" s="2">
        <v>803</v>
      </c>
      <c r="B804" s="3" t="s">
        <v>713</v>
      </c>
      <c r="C804" s="3" t="str">
        <f>"麦俊奕"</f>
        <v>麦俊奕</v>
      </c>
      <c r="D804" s="3" t="s">
        <v>736</v>
      </c>
    </row>
    <row r="805" ht="25" customHeight="1" spans="1:4">
      <c r="A805" s="2">
        <v>804</v>
      </c>
      <c r="B805" s="3" t="s">
        <v>713</v>
      </c>
      <c r="C805" s="3" t="str">
        <f>"符梦雅"</f>
        <v>符梦雅</v>
      </c>
      <c r="D805" s="3" t="s">
        <v>737</v>
      </c>
    </row>
    <row r="806" ht="25" customHeight="1" spans="1:4">
      <c r="A806" s="2">
        <v>805</v>
      </c>
      <c r="B806" s="3" t="s">
        <v>713</v>
      </c>
      <c r="C806" s="3" t="str">
        <f>"李新芳"</f>
        <v>李新芳</v>
      </c>
      <c r="D806" s="3" t="s">
        <v>738</v>
      </c>
    </row>
    <row r="807" ht="25" customHeight="1" spans="1:4">
      <c r="A807" s="2">
        <v>806</v>
      </c>
      <c r="B807" s="3" t="s">
        <v>713</v>
      </c>
      <c r="C807" s="3" t="str">
        <f>"赵灿灿"</f>
        <v>赵灿灿</v>
      </c>
      <c r="D807" s="3" t="s">
        <v>739</v>
      </c>
    </row>
    <row r="808" ht="25" customHeight="1" spans="1:4">
      <c r="A808" s="2">
        <v>807</v>
      </c>
      <c r="B808" s="3" t="s">
        <v>713</v>
      </c>
      <c r="C808" s="3" t="str">
        <f>"龙濡"</f>
        <v>龙濡</v>
      </c>
      <c r="D808" s="3" t="s">
        <v>740</v>
      </c>
    </row>
    <row r="809" ht="25" customHeight="1" spans="1:4">
      <c r="A809" s="2">
        <v>808</v>
      </c>
      <c r="B809" s="3" t="s">
        <v>713</v>
      </c>
      <c r="C809" s="3" t="str">
        <f>"吴丹"</f>
        <v>吴丹</v>
      </c>
      <c r="D809" s="3" t="s">
        <v>741</v>
      </c>
    </row>
    <row r="810" ht="25" customHeight="1" spans="1:4">
      <c r="A810" s="2">
        <v>809</v>
      </c>
      <c r="B810" s="3" t="s">
        <v>713</v>
      </c>
      <c r="C810" s="3" t="str">
        <f>"韩文婷"</f>
        <v>韩文婷</v>
      </c>
      <c r="D810" s="3" t="s">
        <v>727</v>
      </c>
    </row>
    <row r="811" ht="25" customHeight="1" spans="1:4">
      <c r="A811" s="2">
        <v>810</v>
      </c>
      <c r="B811" s="3" t="s">
        <v>713</v>
      </c>
      <c r="C811" s="3" t="str">
        <f>"吉慧芳"</f>
        <v>吉慧芳</v>
      </c>
      <c r="D811" s="3" t="s">
        <v>742</v>
      </c>
    </row>
    <row r="812" ht="25" customHeight="1" spans="1:4">
      <c r="A812" s="2">
        <v>811</v>
      </c>
      <c r="B812" s="3" t="s">
        <v>713</v>
      </c>
      <c r="C812" s="3" t="str">
        <f>"陈丽晶"</f>
        <v>陈丽晶</v>
      </c>
      <c r="D812" s="3" t="s">
        <v>743</v>
      </c>
    </row>
    <row r="813" ht="25" customHeight="1" spans="1:4">
      <c r="A813" s="2">
        <v>812</v>
      </c>
      <c r="B813" s="3" t="s">
        <v>713</v>
      </c>
      <c r="C813" s="3" t="str">
        <f>"雷燕"</f>
        <v>雷燕</v>
      </c>
      <c r="D813" s="3" t="s">
        <v>744</v>
      </c>
    </row>
    <row r="814" ht="25" customHeight="1" spans="1:4">
      <c r="A814" s="2">
        <v>813</v>
      </c>
      <c r="B814" s="3" t="s">
        <v>713</v>
      </c>
      <c r="C814" s="3" t="str">
        <f>"王岭"</f>
        <v>王岭</v>
      </c>
      <c r="D814" s="3" t="s">
        <v>745</v>
      </c>
    </row>
    <row r="815" ht="25" customHeight="1" spans="1:4">
      <c r="A815" s="2">
        <v>814</v>
      </c>
      <c r="B815" s="3" t="s">
        <v>713</v>
      </c>
      <c r="C815" s="3" t="str">
        <f>"吴启慧"</f>
        <v>吴启慧</v>
      </c>
      <c r="D815" s="3" t="s">
        <v>746</v>
      </c>
    </row>
    <row r="816" ht="25" customHeight="1" spans="1:4">
      <c r="A816" s="2">
        <v>815</v>
      </c>
      <c r="B816" s="3" t="s">
        <v>713</v>
      </c>
      <c r="C816" s="3" t="str">
        <f>"王欢"</f>
        <v>王欢</v>
      </c>
      <c r="D816" s="3" t="s">
        <v>747</v>
      </c>
    </row>
    <row r="817" ht="25" customHeight="1" spans="1:4">
      <c r="A817" s="2">
        <v>816</v>
      </c>
      <c r="B817" s="3" t="s">
        <v>713</v>
      </c>
      <c r="C817" s="3" t="str">
        <f>"叶子"</f>
        <v>叶子</v>
      </c>
      <c r="D817" s="3" t="s">
        <v>748</v>
      </c>
    </row>
    <row r="818" ht="25" customHeight="1" spans="1:4">
      <c r="A818" s="2">
        <v>817</v>
      </c>
      <c r="B818" s="3" t="s">
        <v>713</v>
      </c>
      <c r="C818" s="3" t="str">
        <f>"高子婷"</f>
        <v>高子婷</v>
      </c>
      <c r="D818" s="3" t="s">
        <v>749</v>
      </c>
    </row>
    <row r="819" ht="25" customHeight="1" spans="1:4">
      <c r="A819" s="2">
        <v>818</v>
      </c>
      <c r="B819" s="3" t="s">
        <v>713</v>
      </c>
      <c r="C819" s="3" t="str">
        <f>"吴毓冰"</f>
        <v>吴毓冰</v>
      </c>
      <c r="D819" s="3" t="s">
        <v>750</v>
      </c>
    </row>
    <row r="820" ht="25" customHeight="1" spans="1:4">
      <c r="A820" s="2">
        <v>819</v>
      </c>
      <c r="B820" s="3" t="s">
        <v>713</v>
      </c>
      <c r="C820" s="3" t="str">
        <f>"彭小雪"</f>
        <v>彭小雪</v>
      </c>
      <c r="D820" s="3" t="s">
        <v>751</v>
      </c>
    </row>
    <row r="821" ht="25" customHeight="1" spans="1:4">
      <c r="A821" s="2">
        <v>820</v>
      </c>
      <c r="B821" s="3" t="s">
        <v>713</v>
      </c>
      <c r="C821" s="3" t="str">
        <f>"韩果仙"</f>
        <v>韩果仙</v>
      </c>
      <c r="D821" s="3" t="s">
        <v>752</v>
      </c>
    </row>
    <row r="822" ht="25" customHeight="1" spans="1:4">
      <c r="A822" s="2">
        <v>821</v>
      </c>
      <c r="B822" s="3" t="s">
        <v>713</v>
      </c>
      <c r="C822" s="3" t="str">
        <f>"麦君田"</f>
        <v>麦君田</v>
      </c>
      <c r="D822" s="3" t="s">
        <v>753</v>
      </c>
    </row>
    <row r="823" ht="25" customHeight="1" spans="1:4">
      <c r="A823" s="2">
        <v>822</v>
      </c>
      <c r="B823" s="3" t="s">
        <v>713</v>
      </c>
      <c r="C823" s="3" t="str">
        <f>"刘霞泉"</f>
        <v>刘霞泉</v>
      </c>
      <c r="D823" s="3" t="s">
        <v>754</v>
      </c>
    </row>
    <row r="824" ht="25" customHeight="1" spans="1:4">
      <c r="A824" s="2">
        <v>823</v>
      </c>
      <c r="B824" s="3" t="s">
        <v>713</v>
      </c>
      <c r="C824" s="3" t="str">
        <f>"王小莉"</f>
        <v>王小莉</v>
      </c>
      <c r="D824" s="3" t="s">
        <v>755</v>
      </c>
    </row>
    <row r="825" ht="25" customHeight="1" spans="1:4">
      <c r="A825" s="2">
        <v>824</v>
      </c>
      <c r="B825" s="3" t="s">
        <v>713</v>
      </c>
      <c r="C825" s="3" t="str">
        <f>"余丽"</f>
        <v>余丽</v>
      </c>
      <c r="D825" s="3" t="s">
        <v>756</v>
      </c>
    </row>
    <row r="826" ht="25" customHeight="1" spans="1:4">
      <c r="A826" s="2">
        <v>825</v>
      </c>
      <c r="B826" s="3" t="s">
        <v>713</v>
      </c>
      <c r="C826" s="3" t="str">
        <f>"王晨鹭"</f>
        <v>王晨鹭</v>
      </c>
      <c r="D826" s="3" t="s">
        <v>757</v>
      </c>
    </row>
    <row r="827" ht="25" customHeight="1" spans="1:4">
      <c r="A827" s="2">
        <v>826</v>
      </c>
      <c r="B827" s="3" t="s">
        <v>713</v>
      </c>
      <c r="C827" s="3" t="str">
        <f>"黄雨婷"</f>
        <v>黄雨婷</v>
      </c>
      <c r="D827" s="3" t="s">
        <v>758</v>
      </c>
    </row>
    <row r="828" ht="25" customHeight="1" spans="1:4">
      <c r="A828" s="2">
        <v>827</v>
      </c>
      <c r="B828" s="3" t="s">
        <v>713</v>
      </c>
      <c r="C828" s="3" t="str">
        <f>"邓美"</f>
        <v>邓美</v>
      </c>
      <c r="D828" s="3" t="s">
        <v>759</v>
      </c>
    </row>
    <row r="829" ht="25" customHeight="1" spans="1:4">
      <c r="A829" s="2">
        <v>828</v>
      </c>
      <c r="B829" s="3" t="s">
        <v>713</v>
      </c>
      <c r="C829" s="3" t="str">
        <f>"陈素敏"</f>
        <v>陈素敏</v>
      </c>
      <c r="D829" s="3" t="s">
        <v>760</v>
      </c>
    </row>
    <row r="830" ht="25" customHeight="1" spans="1:4">
      <c r="A830" s="2">
        <v>829</v>
      </c>
      <c r="B830" s="3" t="s">
        <v>713</v>
      </c>
      <c r="C830" s="3" t="str">
        <f>"张海琳"</f>
        <v>张海琳</v>
      </c>
      <c r="D830" s="3" t="s">
        <v>761</v>
      </c>
    </row>
    <row r="831" ht="25" customHeight="1" spans="1:4">
      <c r="A831" s="2">
        <v>830</v>
      </c>
      <c r="B831" s="3" t="s">
        <v>713</v>
      </c>
      <c r="C831" s="3" t="str">
        <f>"陈晓玉"</f>
        <v>陈晓玉</v>
      </c>
      <c r="D831" s="3" t="s">
        <v>762</v>
      </c>
    </row>
    <row r="832" ht="25" customHeight="1" spans="1:4">
      <c r="A832" s="2">
        <v>831</v>
      </c>
      <c r="B832" s="3" t="s">
        <v>763</v>
      </c>
      <c r="C832" s="3" t="str">
        <f>"杨斌"</f>
        <v>杨斌</v>
      </c>
      <c r="D832" s="3" t="s">
        <v>764</v>
      </c>
    </row>
    <row r="833" ht="25" customHeight="1" spans="1:4">
      <c r="A833" s="2">
        <v>832</v>
      </c>
      <c r="B833" s="3" t="s">
        <v>763</v>
      </c>
      <c r="C833" s="3" t="str">
        <f>"李进财"</f>
        <v>李进财</v>
      </c>
      <c r="D833" s="3" t="s">
        <v>765</v>
      </c>
    </row>
    <row r="834" ht="25" customHeight="1" spans="1:4">
      <c r="A834" s="2">
        <v>833</v>
      </c>
      <c r="B834" s="3" t="s">
        <v>763</v>
      </c>
      <c r="C834" s="3" t="str">
        <f>"徐世武"</f>
        <v>徐世武</v>
      </c>
      <c r="D834" s="3" t="s">
        <v>766</v>
      </c>
    </row>
    <row r="835" ht="25" customHeight="1" spans="1:4">
      <c r="A835" s="2">
        <v>834</v>
      </c>
      <c r="B835" s="3" t="s">
        <v>763</v>
      </c>
      <c r="C835" s="3" t="str">
        <f>"王福坚"</f>
        <v>王福坚</v>
      </c>
      <c r="D835" s="3" t="s">
        <v>767</v>
      </c>
    </row>
    <row r="836" ht="25" customHeight="1" spans="1:4">
      <c r="A836" s="2">
        <v>835</v>
      </c>
      <c r="B836" s="3" t="s">
        <v>763</v>
      </c>
      <c r="C836" s="3" t="str">
        <f>"王大豪"</f>
        <v>王大豪</v>
      </c>
      <c r="D836" s="3" t="s">
        <v>233</v>
      </c>
    </row>
    <row r="837" ht="25" customHeight="1" spans="1:4">
      <c r="A837" s="2">
        <v>836</v>
      </c>
      <c r="B837" s="3" t="s">
        <v>763</v>
      </c>
      <c r="C837" s="3" t="str">
        <f>"林先跃"</f>
        <v>林先跃</v>
      </c>
      <c r="D837" s="3" t="s">
        <v>768</v>
      </c>
    </row>
    <row r="838" ht="25" customHeight="1" spans="1:4">
      <c r="A838" s="2">
        <v>837</v>
      </c>
      <c r="B838" s="3" t="s">
        <v>763</v>
      </c>
      <c r="C838" s="3" t="str">
        <f>"何启鸣"</f>
        <v>何启鸣</v>
      </c>
      <c r="D838" s="3" t="s">
        <v>769</v>
      </c>
    </row>
    <row r="839" ht="25" customHeight="1" spans="1:4">
      <c r="A839" s="2">
        <v>838</v>
      </c>
      <c r="B839" s="3" t="s">
        <v>763</v>
      </c>
      <c r="C839" s="3" t="str">
        <f>"陈瑞阳"</f>
        <v>陈瑞阳</v>
      </c>
      <c r="D839" s="3" t="s">
        <v>770</v>
      </c>
    </row>
    <row r="840" ht="25" customHeight="1" spans="1:4">
      <c r="A840" s="2">
        <v>839</v>
      </c>
      <c r="B840" s="3" t="s">
        <v>763</v>
      </c>
      <c r="C840" s="3" t="str">
        <f>"曾令炜"</f>
        <v>曾令炜</v>
      </c>
      <c r="D840" s="3" t="s">
        <v>771</v>
      </c>
    </row>
    <row r="841" ht="25" customHeight="1" spans="1:4">
      <c r="A841" s="2">
        <v>840</v>
      </c>
      <c r="B841" s="3" t="s">
        <v>763</v>
      </c>
      <c r="C841" s="3" t="str">
        <f>"冯君浩"</f>
        <v>冯君浩</v>
      </c>
      <c r="D841" s="3" t="s">
        <v>772</v>
      </c>
    </row>
    <row r="842" ht="25" customHeight="1" spans="1:4">
      <c r="A842" s="2">
        <v>841</v>
      </c>
      <c r="B842" s="3" t="s">
        <v>763</v>
      </c>
      <c r="C842" s="3" t="str">
        <f>"闫庆港"</f>
        <v>闫庆港</v>
      </c>
      <c r="D842" s="3" t="s">
        <v>773</v>
      </c>
    </row>
    <row r="843" ht="25" customHeight="1" spans="1:4">
      <c r="A843" s="2">
        <v>842</v>
      </c>
      <c r="B843" s="3" t="s">
        <v>763</v>
      </c>
      <c r="C843" s="3" t="str">
        <f>"卢艺元"</f>
        <v>卢艺元</v>
      </c>
      <c r="D843" s="3" t="s">
        <v>774</v>
      </c>
    </row>
    <row r="844" ht="25" customHeight="1" spans="1:4">
      <c r="A844" s="2">
        <v>843</v>
      </c>
      <c r="B844" s="3" t="s">
        <v>763</v>
      </c>
      <c r="C844" s="3" t="str">
        <f>"王震"</f>
        <v>王震</v>
      </c>
      <c r="D844" s="3" t="s">
        <v>775</v>
      </c>
    </row>
    <row r="845" ht="25" customHeight="1" spans="1:4">
      <c r="A845" s="2">
        <v>844</v>
      </c>
      <c r="B845" s="3" t="s">
        <v>763</v>
      </c>
      <c r="C845" s="3" t="str">
        <f>"卓恩杰"</f>
        <v>卓恩杰</v>
      </c>
      <c r="D845" s="3" t="s">
        <v>776</v>
      </c>
    </row>
    <row r="846" ht="25" customHeight="1" spans="1:4">
      <c r="A846" s="2">
        <v>845</v>
      </c>
      <c r="B846" s="3" t="s">
        <v>763</v>
      </c>
      <c r="C846" s="3" t="str">
        <f>"符亚强"</f>
        <v>符亚强</v>
      </c>
      <c r="D846" s="3" t="s">
        <v>777</v>
      </c>
    </row>
    <row r="847" ht="25" customHeight="1" spans="1:4">
      <c r="A847" s="2">
        <v>846</v>
      </c>
      <c r="B847" s="3" t="s">
        <v>763</v>
      </c>
      <c r="C847" s="3" t="str">
        <f>"符钰浩"</f>
        <v>符钰浩</v>
      </c>
      <c r="D847" s="3" t="s">
        <v>778</v>
      </c>
    </row>
    <row r="848" ht="25" customHeight="1" spans="1:4">
      <c r="A848" s="2">
        <v>847</v>
      </c>
      <c r="B848" s="3" t="s">
        <v>763</v>
      </c>
      <c r="C848" s="3" t="str">
        <f>"陈旺"</f>
        <v>陈旺</v>
      </c>
      <c r="D848" s="3" t="s">
        <v>779</v>
      </c>
    </row>
    <row r="849" ht="25" customHeight="1" spans="1:4">
      <c r="A849" s="2">
        <v>848</v>
      </c>
      <c r="B849" s="3" t="s">
        <v>780</v>
      </c>
      <c r="C849" s="3" t="str">
        <f>"孔素雅"</f>
        <v>孔素雅</v>
      </c>
      <c r="D849" s="3" t="s">
        <v>781</v>
      </c>
    </row>
    <row r="850" ht="25" customHeight="1" spans="1:4">
      <c r="A850" s="2">
        <v>849</v>
      </c>
      <c r="B850" s="3" t="s">
        <v>780</v>
      </c>
      <c r="C850" s="3" t="str">
        <f>"罗斌燕"</f>
        <v>罗斌燕</v>
      </c>
      <c r="D850" s="3" t="s">
        <v>782</v>
      </c>
    </row>
    <row r="851" ht="25" customHeight="1" spans="1:4">
      <c r="A851" s="2">
        <v>850</v>
      </c>
      <c r="B851" s="3" t="s">
        <v>780</v>
      </c>
      <c r="C851" s="3" t="str">
        <f>"符蓝碧"</f>
        <v>符蓝碧</v>
      </c>
      <c r="D851" s="3" t="s">
        <v>783</v>
      </c>
    </row>
    <row r="852" ht="25" customHeight="1" spans="1:4">
      <c r="A852" s="2">
        <v>851</v>
      </c>
      <c r="B852" s="3" t="s">
        <v>780</v>
      </c>
      <c r="C852" s="3" t="str">
        <f>"赖柳霓"</f>
        <v>赖柳霓</v>
      </c>
      <c r="D852" s="3" t="s">
        <v>784</v>
      </c>
    </row>
    <row r="853" ht="25" customHeight="1" spans="1:4">
      <c r="A853" s="2">
        <v>852</v>
      </c>
      <c r="B853" s="3" t="s">
        <v>780</v>
      </c>
      <c r="C853" s="3" t="str">
        <f>"周思怡"</f>
        <v>周思怡</v>
      </c>
      <c r="D853" s="3" t="s">
        <v>785</v>
      </c>
    </row>
    <row r="854" ht="25" customHeight="1" spans="1:4">
      <c r="A854" s="2">
        <v>853</v>
      </c>
      <c r="B854" s="3" t="s">
        <v>780</v>
      </c>
      <c r="C854" s="3" t="str">
        <f>"吉璐璐"</f>
        <v>吉璐璐</v>
      </c>
      <c r="D854" s="3" t="s">
        <v>786</v>
      </c>
    </row>
    <row r="855" ht="25" customHeight="1" spans="1:4">
      <c r="A855" s="2">
        <v>854</v>
      </c>
      <c r="B855" s="3" t="s">
        <v>780</v>
      </c>
      <c r="C855" s="3" t="str">
        <f>"王育经"</f>
        <v>王育经</v>
      </c>
      <c r="D855" s="3" t="s">
        <v>271</v>
      </c>
    </row>
    <row r="856" ht="25" customHeight="1" spans="1:4">
      <c r="A856" s="2">
        <v>855</v>
      </c>
      <c r="B856" s="3" t="s">
        <v>780</v>
      </c>
      <c r="C856" s="3" t="str">
        <f>"刘婉静"</f>
        <v>刘婉静</v>
      </c>
      <c r="D856" s="3" t="s">
        <v>787</v>
      </c>
    </row>
    <row r="857" ht="25" customHeight="1" spans="1:4">
      <c r="A857" s="2">
        <v>856</v>
      </c>
      <c r="B857" s="3" t="s">
        <v>780</v>
      </c>
      <c r="C857" s="3" t="str">
        <f>"符智"</f>
        <v>符智</v>
      </c>
      <c r="D857" s="3" t="s">
        <v>788</v>
      </c>
    </row>
    <row r="858" ht="25" customHeight="1" spans="1:4">
      <c r="A858" s="2">
        <v>857</v>
      </c>
      <c r="B858" s="3" t="s">
        <v>780</v>
      </c>
      <c r="C858" s="3" t="str">
        <f>"郑生德"</f>
        <v>郑生德</v>
      </c>
      <c r="D858" s="3" t="s">
        <v>789</v>
      </c>
    </row>
    <row r="859" ht="25" customHeight="1" spans="1:4">
      <c r="A859" s="2">
        <v>858</v>
      </c>
      <c r="B859" s="3" t="s">
        <v>780</v>
      </c>
      <c r="C859" s="3" t="str">
        <f>"冯馨"</f>
        <v>冯馨</v>
      </c>
      <c r="D859" s="3" t="s">
        <v>790</v>
      </c>
    </row>
    <row r="860" ht="25" customHeight="1" spans="1:4">
      <c r="A860" s="2">
        <v>859</v>
      </c>
      <c r="B860" s="3" t="s">
        <v>780</v>
      </c>
      <c r="C860" s="3" t="str">
        <f>"蔡笛"</f>
        <v>蔡笛</v>
      </c>
      <c r="D860" s="3" t="s">
        <v>791</v>
      </c>
    </row>
    <row r="861" ht="25" customHeight="1" spans="1:4">
      <c r="A861" s="2">
        <v>860</v>
      </c>
      <c r="B861" s="3" t="s">
        <v>780</v>
      </c>
      <c r="C861" s="3" t="str">
        <f>"钱佳丽"</f>
        <v>钱佳丽</v>
      </c>
      <c r="D861" s="3" t="s">
        <v>792</v>
      </c>
    </row>
    <row r="862" ht="25" customHeight="1" spans="1:4">
      <c r="A862" s="2">
        <v>861</v>
      </c>
      <c r="B862" s="3" t="s">
        <v>780</v>
      </c>
      <c r="C862" s="3" t="str">
        <f>"符语洪"</f>
        <v>符语洪</v>
      </c>
      <c r="D862" s="3" t="s">
        <v>793</v>
      </c>
    </row>
    <row r="863" ht="25" customHeight="1" spans="1:4">
      <c r="A863" s="2">
        <v>862</v>
      </c>
      <c r="B863" s="3" t="s">
        <v>780</v>
      </c>
      <c r="C863" s="3" t="str">
        <f>"文明慧"</f>
        <v>文明慧</v>
      </c>
      <c r="D863" s="3" t="s">
        <v>609</v>
      </c>
    </row>
    <row r="864" ht="25" customHeight="1" spans="1:4">
      <c r="A864" s="2">
        <v>863</v>
      </c>
      <c r="B864" s="3" t="s">
        <v>780</v>
      </c>
      <c r="C864" s="3" t="str">
        <f>"麦群婷"</f>
        <v>麦群婷</v>
      </c>
      <c r="D864" s="3" t="s">
        <v>794</v>
      </c>
    </row>
    <row r="865" ht="25" customHeight="1" spans="1:4">
      <c r="A865" s="2">
        <v>864</v>
      </c>
      <c r="B865" s="3" t="s">
        <v>780</v>
      </c>
      <c r="C865" s="3" t="str">
        <f>"林佳奕"</f>
        <v>林佳奕</v>
      </c>
      <c r="D865" s="3" t="s">
        <v>795</v>
      </c>
    </row>
    <row r="866" ht="25" customHeight="1" spans="1:4">
      <c r="A866" s="2">
        <v>865</v>
      </c>
      <c r="B866" s="3" t="s">
        <v>780</v>
      </c>
      <c r="C866" s="3" t="str">
        <f>"林妹"</f>
        <v>林妹</v>
      </c>
      <c r="D866" s="3" t="s">
        <v>796</v>
      </c>
    </row>
    <row r="867" ht="25" customHeight="1" spans="1:4">
      <c r="A867" s="2">
        <v>866</v>
      </c>
      <c r="B867" s="3" t="s">
        <v>780</v>
      </c>
      <c r="C867" s="3" t="str">
        <f>"陈俊余"</f>
        <v>陈俊余</v>
      </c>
      <c r="D867" s="3" t="s">
        <v>797</v>
      </c>
    </row>
    <row r="868" ht="25" customHeight="1" spans="1:4">
      <c r="A868" s="2">
        <v>867</v>
      </c>
      <c r="B868" s="3" t="s">
        <v>780</v>
      </c>
      <c r="C868" s="3" t="str">
        <f>"黄亚珊"</f>
        <v>黄亚珊</v>
      </c>
      <c r="D868" s="3" t="s">
        <v>798</v>
      </c>
    </row>
    <row r="869" ht="25" customHeight="1" spans="1:4">
      <c r="A869" s="2">
        <v>868</v>
      </c>
      <c r="B869" s="3" t="s">
        <v>780</v>
      </c>
      <c r="C869" s="3" t="str">
        <f>"朱婕妤"</f>
        <v>朱婕妤</v>
      </c>
      <c r="D869" s="3" t="s">
        <v>799</v>
      </c>
    </row>
    <row r="870" ht="25" customHeight="1" spans="1:4">
      <c r="A870" s="2">
        <v>869</v>
      </c>
      <c r="B870" s="3" t="s">
        <v>780</v>
      </c>
      <c r="C870" s="3" t="str">
        <f>"陈玉娇"</f>
        <v>陈玉娇</v>
      </c>
      <c r="D870" s="3" t="s">
        <v>800</v>
      </c>
    </row>
    <row r="871" ht="25" customHeight="1" spans="1:4">
      <c r="A871" s="2">
        <v>870</v>
      </c>
      <c r="B871" s="3" t="s">
        <v>780</v>
      </c>
      <c r="C871" s="3" t="str">
        <f>"周千淇"</f>
        <v>周千淇</v>
      </c>
      <c r="D871" s="3" t="s">
        <v>801</v>
      </c>
    </row>
    <row r="872" ht="25" customHeight="1" spans="1:4">
      <c r="A872" s="2">
        <v>871</v>
      </c>
      <c r="B872" s="3" t="s">
        <v>780</v>
      </c>
      <c r="C872" s="3" t="str">
        <f>"吴靖霞"</f>
        <v>吴靖霞</v>
      </c>
      <c r="D872" s="3" t="s">
        <v>802</v>
      </c>
    </row>
    <row r="873" ht="25" customHeight="1" spans="1:4">
      <c r="A873" s="2">
        <v>872</v>
      </c>
      <c r="B873" s="3" t="s">
        <v>780</v>
      </c>
      <c r="C873" s="3" t="str">
        <f>"周丽萍"</f>
        <v>周丽萍</v>
      </c>
      <c r="D873" s="3" t="s">
        <v>803</v>
      </c>
    </row>
    <row r="874" ht="25" customHeight="1" spans="1:4">
      <c r="A874" s="2">
        <v>873</v>
      </c>
      <c r="B874" s="3" t="s">
        <v>780</v>
      </c>
      <c r="C874" s="3" t="str">
        <f>"陈玮"</f>
        <v>陈玮</v>
      </c>
      <c r="D874" s="3" t="s">
        <v>804</v>
      </c>
    </row>
    <row r="875" ht="25" customHeight="1" spans="1:4">
      <c r="A875" s="2">
        <v>874</v>
      </c>
      <c r="B875" s="3" t="s">
        <v>780</v>
      </c>
      <c r="C875" s="3" t="str">
        <f>"刘硕"</f>
        <v>刘硕</v>
      </c>
      <c r="D875" s="3" t="s">
        <v>805</v>
      </c>
    </row>
    <row r="876" ht="25" customHeight="1" spans="1:4">
      <c r="A876" s="2">
        <v>875</v>
      </c>
      <c r="B876" s="3" t="s">
        <v>780</v>
      </c>
      <c r="C876" s="3" t="str">
        <f>"林美晨"</f>
        <v>林美晨</v>
      </c>
      <c r="D876" s="3" t="s">
        <v>806</v>
      </c>
    </row>
    <row r="877" ht="25" customHeight="1" spans="1:4">
      <c r="A877" s="2">
        <v>876</v>
      </c>
      <c r="B877" s="3" t="s">
        <v>780</v>
      </c>
      <c r="C877" s="3" t="str">
        <f>"薛根亮"</f>
        <v>薛根亮</v>
      </c>
      <c r="D877" s="3" t="s">
        <v>807</v>
      </c>
    </row>
    <row r="878" ht="25" customHeight="1" spans="1:4">
      <c r="A878" s="2">
        <v>877</v>
      </c>
      <c r="B878" s="3" t="s">
        <v>780</v>
      </c>
      <c r="C878" s="3" t="str">
        <f>"辛晨"</f>
        <v>辛晨</v>
      </c>
      <c r="D878" s="3" t="s">
        <v>808</v>
      </c>
    </row>
    <row r="879" ht="25" customHeight="1" spans="1:4">
      <c r="A879" s="2">
        <v>878</v>
      </c>
      <c r="B879" s="3" t="s">
        <v>780</v>
      </c>
      <c r="C879" s="3" t="str">
        <f>"何声剑"</f>
        <v>何声剑</v>
      </c>
      <c r="D879" s="3" t="s">
        <v>809</v>
      </c>
    </row>
    <row r="880" ht="25" customHeight="1" spans="1:4">
      <c r="A880" s="2">
        <v>879</v>
      </c>
      <c r="B880" s="3" t="s">
        <v>780</v>
      </c>
      <c r="C880" s="3" t="str">
        <f>"李辰凤"</f>
        <v>李辰凤</v>
      </c>
      <c r="D880" s="3" t="s">
        <v>810</v>
      </c>
    </row>
    <row r="881" ht="25" customHeight="1" spans="1:4">
      <c r="A881" s="2">
        <v>880</v>
      </c>
      <c r="B881" s="3" t="s">
        <v>780</v>
      </c>
      <c r="C881" s="3" t="str">
        <f>"张坤"</f>
        <v>张坤</v>
      </c>
      <c r="D881" s="3" t="s">
        <v>811</v>
      </c>
    </row>
    <row r="882" ht="25" customHeight="1" spans="1:4">
      <c r="A882" s="2">
        <v>881</v>
      </c>
      <c r="B882" s="3" t="s">
        <v>780</v>
      </c>
      <c r="C882" s="3" t="str">
        <f>"陈仕昀"</f>
        <v>陈仕昀</v>
      </c>
      <c r="D882" s="3" t="s">
        <v>812</v>
      </c>
    </row>
    <row r="883" ht="25" customHeight="1" spans="1:4">
      <c r="A883" s="2">
        <v>882</v>
      </c>
      <c r="B883" s="3" t="s">
        <v>780</v>
      </c>
      <c r="C883" s="3" t="str">
        <f>"李娇"</f>
        <v>李娇</v>
      </c>
      <c r="D883" s="3" t="s">
        <v>813</v>
      </c>
    </row>
    <row r="884" ht="25" customHeight="1" spans="1:4">
      <c r="A884" s="2">
        <v>883</v>
      </c>
      <c r="B884" s="3" t="s">
        <v>780</v>
      </c>
      <c r="C884" s="3" t="str">
        <f>"陈小丰"</f>
        <v>陈小丰</v>
      </c>
      <c r="D884" s="3" t="s">
        <v>621</v>
      </c>
    </row>
    <row r="885" ht="25" customHeight="1" spans="1:4">
      <c r="A885" s="2">
        <v>884</v>
      </c>
      <c r="B885" s="3" t="s">
        <v>780</v>
      </c>
      <c r="C885" s="3" t="str">
        <f>"李浴"</f>
        <v>李浴</v>
      </c>
      <c r="D885" s="3" t="s">
        <v>814</v>
      </c>
    </row>
    <row r="886" ht="25" customHeight="1" spans="1:4">
      <c r="A886" s="2">
        <v>885</v>
      </c>
      <c r="B886" s="3" t="s">
        <v>780</v>
      </c>
      <c r="C886" s="3" t="str">
        <f>"符纳"</f>
        <v>符纳</v>
      </c>
      <c r="D886" s="3" t="s">
        <v>815</v>
      </c>
    </row>
    <row r="887" ht="25" customHeight="1" spans="1:4">
      <c r="A887" s="2">
        <v>886</v>
      </c>
      <c r="B887" s="3" t="s">
        <v>780</v>
      </c>
      <c r="C887" s="3" t="str">
        <f>"张毓娟"</f>
        <v>张毓娟</v>
      </c>
      <c r="D887" s="3" t="s">
        <v>816</v>
      </c>
    </row>
    <row r="888" ht="25" customHeight="1" spans="1:4">
      <c r="A888" s="2">
        <v>887</v>
      </c>
      <c r="B888" s="3" t="s">
        <v>780</v>
      </c>
      <c r="C888" s="3" t="str">
        <f>"符月娜"</f>
        <v>符月娜</v>
      </c>
      <c r="D888" s="3" t="s">
        <v>817</v>
      </c>
    </row>
    <row r="889" ht="25" customHeight="1" spans="1:4">
      <c r="A889" s="2">
        <v>888</v>
      </c>
      <c r="B889" s="3" t="s">
        <v>780</v>
      </c>
      <c r="C889" s="3" t="str">
        <f>"邝丽容"</f>
        <v>邝丽容</v>
      </c>
      <c r="D889" s="3" t="s">
        <v>818</v>
      </c>
    </row>
    <row r="890" ht="25" customHeight="1" spans="1:4">
      <c r="A890" s="2">
        <v>889</v>
      </c>
      <c r="B890" s="3" t="s">
        <v>780</v>
      </c>
      <c r="C890" s="3" t="str">
        <f>"王瑜"</f>
        <v>王瑜</v>
      </c>
      <c r="D890" s="3" t="s">
        <v>819</v>
      </c>
    </row>
    <row r="891" ht="25" customHeight="1" spans="1:4">
      <c r="A891" s="2">
        <v>890</v>
      </c>
      <c r="B891" s="3" t="s">
        <v>780</v>
      </c>
      <c r="C891" s="3" t="str">
        <f>"孙秀秀"</f>
        <v>孙秀秀</v>
      </c>
      <c r="D891" s="3" t="s">
        <v>820</v>
      </c>
    </row>
    <row r="892" ht="25" customHeight="1" spans="1:4">
      <c r="A892" s="2">
        <v>891</v>
      </c>
      <c r="B892" s="3" t="s">
        <v>780</v>
      </c>
      <c r="C892" s="3" t="str">
        <f>"符春媛"</f>
        <v>符春媛</v>
      </c>
      <c r="D892" s="3" t="s">
        <v>821</v>
      </c>
    </row>
    <row r="893" ht="25" customHeight="1" spans="1:4">
      <c r="A893" s="2">
        <v>892</v>
      </c>
      <c r="B893" s="3" t="s">
        <v>780</v>
      </c>
      <c r="C893" s="3" t="str">
        <f>"王川文"</f>
        <v>王川文</v>
      </c>
      <c r="D893" s="3" t="s">
        <v>445</v>
      </c>
    </row>
    <row r="894" ht="25" customHeight="1" spans="1:4">
      <c r="A894" s="2">
        <v>893</v>
      </c>
      <c r="B894" s="3" t="s">
        <v>780</v>
      </c>
      <c r="C894" s="3" t="str">
        <f>"杨春恋"</f>
        <v>杨春恋</v>
      </c>
      <c r="D894" s="3" t="s">
        <v>822</v>
      </c>
    </row>
    <row r="895" ht="25" customHeight="1" spans="1:4">
      <c r="A895" s="2">
        <v>894</v>
      </c>
      <c r="B895" s="3" t="s">
        <v>780</v>
      </c>
      <c r="C895" s="3" t="str">
        <f>"张晗"</f>
        <v>张晗</v>
      </c>
      <c r="D895" s="3" t="s">
        <v>823</v>
      </c>
    </row>
    <row r="896" ht="25" customHeight="1" spans="1:4">
      <c r="A896" s="2">
        <v>895</v>
      </c>
      <c r="B896" s="3" t="s">
        <v>780</v>
      </c>
      <c r="C896" s="3" t="str">
        <f>"宁显慧"</f>
        <v>宁显慧</v>
      </c>
      <c r="D896" s="3" t="s">
        <v>824</v>
      </c>
    </row>
    <row r="897" ht="25" customHeight="1" spans="1:4">
      <c r="A897" s="2">
        <v>896</v>
      </c>
      <c r="B897" s="3" t="s">
        <v>780</v>
      </c>
      <c r="C897" s="3" t="str">
        <f>"陈琪"</f>
        <v>陈琪</v>
      </c>
      <c r="D897" s="3" t="s">
        <v>825</v>
      </c>
    </row>
    <row r="898" ht="25" customHeight="1" spans="1:4">
      <c r="A898" s="2">
        <v>897</v>
      </c>
      <c r="B898" s="3" t="s">
        <v>780</v>
      </c>
      <c r="C898" s="3" t="str">
        <f>"符兰奕"</f>
        <v>符兰奕</v>
      </c>
      <c r="D898" s="3" t="s">
        <v>826</v>
      </c>
    </row>
    <row r="899" ht="25" customHeight="1" spans="1:4">
      <c r="A899" s="2">
        <v>898</v>
      </c>
      <c r="B899" s="3" t="s">
        <v>780</v>
      </c>
      <c r="C899" s="3" t="str">
        <f>"董威"</f>
        <v>董威</v>
      </c>
      <c r="D899" s="3" t="s">
        <v>827</v>
      </c>
    </row>
    <row r="900" ht="25" customHeight="1" spans="1:4">
      <c r="A900" s="2">
        <v>899</v>
      </c>
      <c r="B900" s="3" t="s">
        <v>780</v>
      </c>
      <c r="C900" s="3" t="str">
        <f>"潘钰琳"</f>
        <v>潘钰琳</v>
      </c>
      <c r="D900" s="3" t="s">
        <v>828</v>
      </c>
    </row>
    <row r="901" ht="25" customHeight="1" spans="1:4">
      <c r="A901" s="2">
        <v>900</v>
      </c>
      <c r="B901" s="3" t="s">
        <v>780</v>
      </c>
      <c r="C901" s="3" t="str">
        <f>"林浩翔"</f>
        <v>林浩翔</v>
      </c>
      <c r="D901" s="3" t="s">
        <v>829</v>
      </c>
    </row>
    <row r="902" ht="25" customHeight="1" spans="1:4">
      <c r="A902" s="2">
        <v>901</v>
      </c>
      <c r="B902" s="3" t="s">
        <v>780</v>
      </c>
      <c r="C902" s="3" t="str">
        <f>"陈亮丹"</f>
        <v>陈亮丹</v>
      </c>
      <c r="D902" s="3" t="s">
        <v>830</v>
      </c>
    </row>
    <row r="903" ht="25" customHeight="1" spans="1:4">
      <c r="A903" s="2">
        <v>902</v>
      </c>
      <c r="B903" s="3" t="s">
        <v>780</v>
      </c>
      <c r="C903" s="3" t="str">
        <f>"阮钰"</f>
        <v>阮钰</v>
      </c>
      <c r="D903" s="3" t="s">
        <v>831</v>
      </c>
    </row>
    <row r="904" ht="25" customHeight="1" spans="1:4">
      <c r="A904" s="2">
        <v>903</v>
      </c>
      <c r="B904" s="3" t="s">
        <v>780</v>
      </c>
      <c r="C904" s="3" t="str">
        <f>"潘怡彤"</f>
        <v>潘怡彤</v>
      </c>
      <c r="D904" s="3" t="s">
        <v>832</v>
      </c>
    </row>
    <row r="905" ht="25" customHeight="1" spans="1:4">
      <c r="A905" s="2">
        <v>904</v>
      </c>
      <c r="B905" s="3" t="s">
        <v>780</v>
      </c>
      <c r="C905" s="3" t="str">
        <f>"林天健"</f>
        <v>林天健</v>
      </c>
      <c r="D905" s="3" t="s">
        <v>833</v>
      </c>
    </row>
    <row r="906" ht="25" customHeight="1" spans="1:4">
      <c r="A906" s="2">
        <v>905</v>
      </c>
      <c r="B906" s="3" t="s">
        <v>780</v>
      </c>
      <c r="C906" s="3" t="str">
        <f>"黄文斌"</f>
        <v>黄文斌</v>
      </c>
      <c r="D906" s="3" t="s">
        <v>834</v>
      </c>
    </row>
    <row r="907" ht="25" customHeight="1" spans="1:4">
      <c r="A907" s="2">
        <v>906</v>
      </c>
      <c r="B907" s="3" t="s">
        <v>780</v>
      </c>
      <c r="C907" s="3" t="str">
        <f>"吴达显"</f>
        <v>吴达显</v>
      </c>
      <c r="D907" s="3" t="s">
        <v>835</v>
      </c>
    </row>
    <row r="908" ht="25" customHeight="1" spans="1:4">
      <c r="A908" s="2">
        <v>907</v>
      </c>
      <c r="B908" s="3" t="s">
        <v>780</v>
      </c>
      <c r="C908" s="3" t="str">
        <f>"占兴俊"</f>
        <v>占兴俊</v>
      </c>
      <c r="D908" s="3" t="s">
        <v>836</v>
      </c>
    </row>
    <row r="909" ht="25" customHeight="1" spans="1:4">
      <c r="A909" s="2">
        <v>908</v>
      </c>
      <c r="B909" s="3" t="s">
        <v>780</v>
      </c>
      <c r="C909" s="3" t="str">
        <f>"杨蕙荣"</f>
        <v>杨蕙荣</v>
      </c>
      <c r="D909" s="3" t="s">
        <v>837</v>
      </c>
    </row>
    <row r="910" ht="25" customHeight="1" spans="1:4">
      <c r="A910" s="2">
        <v>909</v>
      </c>
      <c r="B910" s="3" t="s">
        <v>780</v>
      </c>
      <c r="C910" s="3" t="str">
        <f>"符传桢"</f>
        <v>符传桢</v>
      </c>
      <c r="D910" s="3" t="s">
        <v>838</v>
      </c>
    </row>
    <row r="911" ht="25" customHeight="1" spans="1:4">
      <c r="A911" s="2">
        <v>910</v>
      </c>
      <c r="B911" s="3" t="s">
        <v>780</v>
      </c>
      <c r="C911" s="3" t="str">
        <f>"秦晨琳"</f>
        <v>秦晨琳</v>
      </c>
      <c r="D911" s="3" t="s">
        <v>652</v>
      </c>
    </row>
    <row r="912" ht="25" customHeight="1" spans="1:4">
      <c r="A912" s="2">
        <v>911</v>
      </c>
      <c r="B912" s="3" t="s">
        <v>780</v>
      </c>
      <c r="C912" s="3" t="str">
        <f>"陈丽"</f>
        <v>陈丽</v>
      </c>
      <c r="D912" s="3" t="s">
        <v>839</v>
      </c>
    </row>
    <row r="913" ht="25" customHeight="1" spans="1:4">
      <c r="A913" s="2">
        <v>912</v>
      </c>
      <c r="B913" s="3" t="s">
        <v>780</v>
      </c>
      <c r="C913" s="3" t="str">
        <f>"陈诗民"</f>
        <v>陈诗民</v>
      </c>
      <c r="D913" s="3" t="s">
        <v>840</v>
      </c>
    </row>
    <row r="914" ht="25" customHeight="1" spans="1:4">
      <c r="A914" s="2">
        <v>913</v>
      </c>
      <c r="B914" s="3" t="s">
        <v>780</v>
      </c>
      <c r="C914" s="3" t="str">
        <f>"钟垂成"</f>
        <v>钟垂成</v>
      </c>
      <c r="D914" s="3" t="s">
        <v>841</v>
      </c>
    </row>
    <row r="915" ht="25" customHeight="1" spans="1:4">
      <c r="A915" s="2">
        <v>914</v>
      </c>
      <c r="B915" s="3" t="s">
        <v>780</v>
      </c>
      <c r="C915" s="3" t="str">
        <f>"王秋花"</f>
        <v>王秋花</v>
      </c>
      <c r="D915" s="3" t="s">
        <v>842</v>
      </c>
    </row>
    <row r="916" ht="25" customHeight="1" spans="1:4">
      <c r="A916" s="2">
        <v>915</v>
      </c>
      <c r="B916" s="3" t="s">
        <v>780</v>
      </c>
      <c r="C916" s="3" t="str">
        <f>"吴强"</f>
        <v>吴强</v>
      </c>
      <c r="D916" s="3" t="s">
        <v>843</v>
      </c>
    </row>
    <row r="917" ht="25" customHeight="1" spans="1:4">
      <c r="A917" s="2">
        <v>916</v>
      </c>
      <c r="B917" s="3" t="s">
        <v>780</v>
      </c>
      <c r="C917" s="3" t="str">
        <f>"程小燕"</f>
        <v>程小燕</v>
      </c>
      <c r="D917" s="3" t="s">
        <v>844</v>
      </c>
    </row>
    <row r="918" ht="25" customHeight="1" spans="1:4">
      <c r="A918" s="2">
        <v>917</v>
      </c>
      <c r="B918" s="3" t="s">
        <v>780</v>
      </c>
      <c r="C918" s="3" t="str">
        <f>"王冠娇"</f>
        <v>王冠娇</v>
      </c>
      <c r="D918" s="3" t="s">
        <v>845</v>
      </c>
    </row>
    <row r="919" ht="25" customHeight="1" spans="1:4">
      <c r="A919" s="2">
        <v>918</v>
      </c>
      <c r="B919" s="3" t="s">
        <v>780</v>
      </c>
      <c r="C919" s="3" t="str">
        <f>"陈选梅"</f>
        <v>陈选梅</v>
      </c>
      <c r="D919" s="3" t="s">
        <v>846</v>
      </c>
    </row>
    <row r="920" ht="25" customHeight="1" spans="1:4">
      <c r="A920" s="2">
        <v>919</v>
      </c>
      <c r="B920" s="3" t="s">
        <v>780</v>
      </c>
      <c r="C920" s="3" t="str">
        <f>"周青青"</f>
        <v>周青青</v>
      </c>
      <c r="D920" s="3" t="s">
        <v>847</v>
      </c>
    </row>
    <row r="921" ht="25" customHeight="1" spans="1:4">
      <c r="A921" s="2">
        <v>920</v>
      </c>
      <c r="B921" s="3" t="s">
        <v>780</v>
      </c>
      <c r="C921" s="3" t="str">
        <f>"潘柳霖"</f>
        <v>潘柳霖</v>
      </c>
      <c r="D921" s="3" t="s">
        <v>848</v>
      </c>
    </row>
    <row r="922" ht="25" customHeight="1" spans="1:4">
      <c r="A922" s="2">
        <v>921</v>
      </c>
      <c r="B922" s="3" t="s">
        <v>780</v>
      </c>
      <c r="C922" s="3" t="str">
        <f>"林尤雪"</f>
        <v>林尤雪</v>
      </c>
      <c r="D922" s="3" t="s">
        <v>849</v>
      </c>
    </row>
    <row r="923" ht="25" customHeight="1" spans="1:4">
      <c r="A923" s="2">
        <v>922</v>
      </c>
      <c r="B923" s="3" t="s">
        <v>780</v>
      </c>
      <c r="C923" s="3" t="str">
        <f>"陈晓玉"</f>
        <v>陈晓玉</v>
      </c>
      <c r="D923" s="3" t="s">
        <v>850</v>
      </c>
    </row>
    <row r="924" ht="25" customHeight="1" spans="1:4">
      <c r="A924" s="2">
        <v>923</v>
      </c>
      <c r="B924" s="3" t="s">
        <v>780</v>
      </c>
      <c r="C924" s="3" t="str">
        <f>"王芳敏"</f>
        <v>王芳敏</v>
      </c>
      <c r="D924" s="3" t="s">
        <v>851</v>
      </c>
    </row>
    <row r="925" ht="25" customHeight="1" spans="1:4">
      <c r="A925" s="2">
        <v>924</v>
      </c>
      <c r="B925" s="3" t="s">
        <v>780</v>
      </c>
      <c r="C925" s="3" t="str">
        <f>"许玮韫"</f>
        <v>许玮韫</v>
      </c>
      <c r="D925" s="3" t="s">
        <v>793</v>
      </c>
    </row>
    <row r="926" ht="25" customHeight="1" spans="1:4">
      <c r="A926" s="2">
        <v>925</v>
      </c>
      <c r="B926" s="3" t="s">
        <v>780</v>
      </c>
      <c r="C926" s="3" t="str">
        <f>"梁春花"</f>
        <v>梁春花</v>
      </c>
      <c r="D926" s="3" t="s">
        <v>852</v>
      </c>
    </row>
    <row r="927" ht="25" customHeight="1" spans="1:4">
      <c r="A927" s="2">
        <v>926</v>
      </c>
      <c r="B927" s="3" t="s">
        <v>780</v>
      </c>
      <c r="C927" s="3" t="str">
        <f>"陈琳"</f>
        <v>陈琳</v>
      </c>
      <c r="D927" s="3" t="s">
        <v>853</v>
      </c>
    </row>
    <row r="928" ht="25" customHeight="1" spans="1:4">
      <c r="A928" s="2">
        <v>927</v>
      </c>
      <c r="B928" s="3" t="s">
        <v>780</v>
      </c>
      <c r="C928" s="3" t="str">
        <f>"陈祺"</f>
        <v>陈祺</v>
      </c>
      <c r="D928" s="3" t="s">
        <v>854</v>
      </c>
    </row>
    <row r="929" ht="25" customHeight="1" spans="1:4">
      <c r="A929" s="2">
        <v>928</v>
      </c>
      <c r="B929" s="3" t="s">
        <v>780</v>
      </c>
      <c r="C929" s="3" t="str">
        <f>"陈姗姗"</f>
        <v>陈姗姗</v>
      </c>
      <c r="D929" s="3" t="s">
        <v>855</v>
      </c>
    </row>
    <row r="930" ht="25" customHeight="1" spans="1:4">
      <c r="A930" s="2">
        <v>929</v>
      </c>
      <c r="B930" s="3" t="s">
        <v>780</v>
      </c>
      <c r="C930" s="3" t="str">
        <f>"王春丽"</f>
        <v>王春丽</v>
      </c>
      <c r="D930" s="3" t="s">
        <v>856</v>
      </c>
    </row>
    <row r="931" ht="25" customHeight="1" spans="1:4">
      <c r="A931" s="2">
        <v>930</v>
      </c>
      <c r="B931" s="3" t="s">
        <v>780</v>
      </c>
      <c r="C931" s="3" t="str">
        <f>"吴菊"</f>
        <v>吴菊</v>
      </c>
      <c r="D931" s="3" t="s">
        <v>857</v>
      </c>
    </row>
    <row r="932" ht="25" customHeight="1" spans="1:4">
      <c r="A932" s="2">
        <v>931</v>
      </c>
      <c r="B932" s="3" t="s">
        <v>780</v>
      </c>
      <c r="C932" s="3" t="str">
        <f>"韩霜"</f>
        <v>韩霜</v>
      </c>
      <c r="D932" s="3" t="s">
        <v>858</v>
      </c>
    </row>
    <row r="933" ht="25" customHeight="1" spans="1:4">
      <c r="A933" s="2">
        <v>932</v>
      </c>
      <c r="B933" s="3" t="s">
        <v>780</v>
      </c>
      <c r="C933" s="3" t="str">
        <f>"陈彦妃"</f>
        <v>陈彦妃</v>
      </c>
      <c r="D933" s="3" t="s">
        <v>859</v>
      </c>
    </row>
    <row r="934" ht="25" customHeight="1" spans="1:4">
      <c r="A934" s="2">
        <v>933</v>
      </c>
      <c r="B934" s="3" t="s">
        <v>780</v>
      </c>
      <c r="C934" s="3" t="str">
        <f>"王苹"</f>
        <v>王苹</v>
      </c>
      <c r="D934" s="3" t="s">
        <v>860</v>
      </c>
    </row>
    <row r="935" ht="25" customHeight="1" spans="1:4">
      <c r="A935" s="2">
        <v>934</v>
      </c>
      <c r="B935" s="3" t="s">
        <v>780</v>
      </c>
      <c r="C935" s="3" t="str">
        <f>"陈可敬"</f>
        <v>陈可敬</v>
      </c>
      <c r="D935" s="3" t="s">
        <v>861</v>
      </c>
    </row>
    <row r="936" ht="25" customHeight="1" spans="1:4">
      <c r="A936" s="2">
        <v>935</v>
      </c>
      <c r="B936" s="3" t="s">
        <v>780</v>
      </c>
      <c r="C936" s="3" t="str">
        <f>"周玲晓"</f>
        <v>周玲晓</v>
      </c>
      <c r="D936" s="3" t="s">
        <v>862</v>
      </c>
    </row>
    <row r="937" ht="25" customHeight="1" spans="1:4">
      <c r="A937" s="2">
        <v>936</v>
      </c>
      <c r="B937" s="3" t="s">
        <v>780</v>
      </c>
      <c r="C937" s="3" t="str">
        <f>"符芳竞"</f>
        <v>符芳竞</v>
      </c>
      <c r="D937" s="3" t="s">
        <v>199</v>
      </c>
    </row>
    <row r="938" ht="25" customHeight="1" spans="1:4">
      <c r="A938" s="2">
        <v>937</v>
      </c>
      <c r="B938" s="3" t="s">
        <v>780</v>
      </c>
      <c r="C938" s="3" t="str">
        <f>"黄沙沙"</f>
        <v>黄沙沙</v>
      </c>
      <c r="D938" s="3" t="s">
        <v>863</v>
      </c>
    </row>
    <row r="939" ht="25" customHeight="1" spans="1:4">
      <c r="A939" s="2">
        <v>938</v>
      </c>
      <c r="B939" s="3" t="s">
        <v>780</v>
      </c>
      <c r="C939" s="3" t="str">
        <f>"吴俊龙"</f>
        <v>吴俊龙</v>
      </c>
      <c r="D939" s="3" t="s">
        <v>864</v>
      </c>
    </row>
    <row r="940" ht="25" customHeight="1" spans="1:4">
      <c r="A940" s="2">
        <v>939</v>
      </c>
      <c r="B940" s="3" t="s">
        <v>780</v>
      </c>
      <c r="C940" s="3" t="str">
        <f>"陈晓语"</f>
        <v>陈晓语</v>
      </c>
      <c r="D940" s="3" t="s">
        <v>865</v>
      </c>
    </row>
    <row r="941" ht="25" customHeight="1" spans="1:4">
      <c r="A941" s="2">
        <v>940</v>
      </c>
      <c r="B941" s="3" t="s">
        <v>780</v>
      </c>
      <c r="C941" s="3" t="str">
        <f>"陈龙"</f>
        <v>陈龙</v>
      </c>
      <c r="D941" s="3" t="s">
        <v>866</v>
      </c>
    </row>
    <row r="942" ht="25" customHeight="1" spans="1:4">
      <c r="A942" s="2">
        <v>941</v>
      </c>
      <c r="B942" s="3" t="s">
        <v>780</v>
      </c>
      <c r="C942" s="3" t="str">
        <f>"杨莹莹"</f>
        <v>杨莹莹</v>
      </c>
      <c r="D942" s="3" t="s">
        <v>867</v>
      </c>
    </row>
    <row r="943" ht="25" customHeight="1" spans="1:4">
      <c r="A943" s="2">
        <v>942</v>
      </c>
      <c r="B943" s="3" t="s">
        <v>780</v>
      </c>
      <c r="C943" s="3" t="str">
        <f>"桂菱鲛"</f>
        <v>桂菱鲛</v>
      </c>
      <c r="D943" s="3" t="s">
        <v>868</v>
      </c>
    </row>
    <row r="944" ht="25" customHeight="1" spans="1:4">
      <c r="A944" s="2">
        <v>943</v>
      </c>
      <c r="B944" s="3" t="s">
        <v>780</v>
      </c>
      <c r="C944" s="3" t="str">
        <f>"陈勉"</f>
        <v>陈勉</v>
      </c>
      <c r="D944" s="3" t="s">
        <v>869</v>
      </c>
    </row>
    <row r="945" ht="25" customHeight="1" spans="1:4">
      <c r="A945" s="2">
        <v>944</v>
      </c>
      <c r="B945" s="3" t="s">
        <v>780</v>
      </c>
      <c r="C945" s="3" t="str">
        <f>"黄祥劲"</f>
        <v>黄祥劲</v>
      </c>
      <c r="D945" s="3" t="s">
        <v>870</v>
      </c>
    </row>
    <row r="946" ht="25" customHeight="1" spans="1:4">
      <c r="A946" s="2">
        <v>945</v>
      </c>
      <c r="B946" s="3" t="s">
        <v>780</v>
      </c>
      <c r="C946" s="3" t="str">
        <f>"曾春燕"</f>
        <v>曾春燕</v>
      </c>
      <c r="D946" s="3" t="s">
        <v>871</v>
      </c>
    </row>
    <row r="947" ht="25" customHeight="1" spans="1:4">
      <c r="A947" s="2">
        <v>946</v>
      </c>
      <c r="B947" s="3" t="s">
        <v>780</v>
      </c>
      <c r="C947" s="3" t="str">
        <f>"刘燕红"</f>
        <v>刘燕红</v>
      </c>
      <c r="D947" s="3" t="s">
        <v>872</v>
      </c>
    </row>
    <row r="948" ht="25" customHeight="1" spans="1:4">
      <c r="A948" s="2">
        <v>947</v>
      </c>
      <c r="B948" s="3" t="s">
        <v>780</v>
      </c>
      <c r="C948" s="3" t="str">
        <f>"谢如蕊"</f>
        <v>谢如蕊</v>
      </c>
      <c r="D948" s="3" t="s">
        <v>873</v>
      </c>
    </row>
    <row r="949" ht="25" customHeight="1" spans="1:4">
      <c r="A949" s="2">
        <v>948</v>
      </c>
      <c r="B949" s="3" t="s">
        <v>780</v>
      </c>
      <c r="C949" s="3" t="str">
        <f>"吴倩妮"</f>
        <v>吴倩妮</v>
      </c>
      <c r="D949" s="3" t="s">
        <v>304</v>
      </c>
    </row>
    <row r="950" ht="25" customHeight="1" spans="1:4">
      <c r="A950" s="2">
        <v>949</v>
      </c>
      <c r="B950" s="3" t="s">
        <v>780</v>
      </c>
      <c r="C950" s="3" t="str">
        <f>"林珠"</f>
        <v>林珠</v>
      </c>
      <c r="D950" s="3" t="s">
        <v>456</v>
      </c>
    </row>
    <row r="951" ht="25" customHeight="1" spans="1:4">
      <c r="A951" s="2">
        <v>950</v>
      </c>
      <c r="B951" s="3" t="s">
        <v>780</v>
      </c>
      <c r="C951" s="3" t="str">
        <f>"林雪曼"</f>
        <v>林雪曼</v>
      </c>
      <c r="D951" s="3" t="s">
        <v>874</v>
      </c>
    </row>
    <row r="952" ht="25" customHeight="1" spans="1:4">
      <c r="A952" s="2">
        <v>951</v>
      </c>
      <c r="B952" s="3" t="s">
        <v>780</v>
      </c>
      <c r="C952" s="3" t="str">
        <f>"沈婕"</f>
        <v>沈婕</v>
      </c>
      <c r="D952" s="3" t="s">
        <v>875</v>
      </c>
    </row>
    <row r="953" ht="25" customHeight="1" spans="1:4">
      <c r="A953" s="2">
        <v>952</v>
      </c>
      <c r="B953" s="3" t="s">
        <v>780</v>
      </c>
      <c r="C953" s="3" t="str">
        <f>"张杰"</f>
        <v>张杰</v>
      </c>
      <c r="D953" s="3" t="s">
        <v>876</v>
      </c>
    </row>
    <row r="954" ht="25" customHeight="1" spans="1:4">
      <c r="A954" s="2">
        <v>953</v>
      </c>
      <c r="B954" s="3" t="s">
        <v>780</v>
      </c>
      <c r="C954" s="3" t="str">
        <f>"王敬龄"</f>
        <v>王敬龄</v>
      </c>
      <c r="D954" s="3" t="s">
        <v>877</v>
      </c>
    </row>
    <row r="955" ht="25" customHeight="1" spans="1:4">
      <c r="A955" s="2">
        <v>954</v>
      </c>
      <c r="B955" s="3" t="s">
        <v>780</v>
      </c>
      <c r="C955" s="3" t="str">
        <f>"王绥靖"</f>
        <v>王绥靖</v>
      </c>
      <c r="D955" s="3" t="s">
        <v>878</v>
      </c>
    </row>
    <row r="956" ht="25" customHeight="1" spans="1:4">
      <c r="A956" s="2">
        <v>955</v>
      </c>
      <c r="B956" s="3" t="s">
        <v>780</v>
      </c>
      <c r="C956" s="3" t="str">
        <f>"陈会清"</f>
        <v>陈会清</v>
      </c>
      <c r="D956" s="3" t="s">
        <v>879</v>
      </c>
    </row>
    <row r="957" ht="25" customHeight="1" spans="1:4">
      <c r="A957" s="2">
        <v>956</v>
      </c>
      <c r="B957" s="3" t="s">
        <v>780</v>
      </c>
      <c r="C957" s="3" t="str">
        <f>"谢慧芬"</f>
        <v>谢慧芬</v>
      </c>
      <c r="D957" s="3" t="s">
        <v>880</v>
      </c>
    </row>
    <row r="958" ht="25" customHeight="1" spans="1:4">
      <c r="A958" s="2">
        <v>957</v>
      </c>
      <c r="B958" s="3" t="s">
        <v>780</v>
      </c>
      <c r="C958" s="3" t="str">
        <f>"郑素芬"</f>
        <v>郑素芬</v>
      </c>
      <c r="D958" s="3" t="s">
        <v>881</v>
      </c>
    </row>
    <row r="959" ht="25" customHeight="1" spans="1:4">
      <c r="A959" s="2">
        <v>958</v>
      </c>
      <c r="B959" s="3" t="s">
        <v>780</v>
      </c>
      <c r="C959" s="3" t="str">
        <f>"周怡帆"</f>
        <v>周怡帆</v>
      </c>
      <c r="D959" s="3" t="s">
        <v>882</v>
      </c>
    </row>
    <row r="960" ht="25" customHeight="1" spans="1:4">
      <c r="A960" s="2">
        <v>959</v>
      </c>
      <c r="B960" s="3" t="s">
        <v>780</v>
      </c>
      <c r="C960" s="3" t="str">
        <f>"林青苗"</f>
        <v>林青苗</v>
      </c>
      <c r="D960" s="3" t="s">
        <v>344</v>
      </c>
    </row>
    <row r="961" ht="25" customHeight="1" spans="1:4">
      <c r="A961" s="2">
        <v>960</v>
      </c>
      <c r="B961" s="3" t="s">
        <v>780</v>
      </c>
      <c r="C961" s="3" t="str">
        <f>"翁才燕"</f>
        <v>翁才燕</v>
      </c>
      <c r="D961" s="3" t="s">
        <v>883</v>
      </c>
    </row>
    <row r="962" ht="25" customHeight="1" spans="1:4">
      <c r="A962" s="2">
        <v>961</v>
      </c>
      <c r="B962" s="3" t="s">
        <v>780</v>
      </c>
      <c r="C962" s="3" t="str">
        <f>"钟文玲"</f>
        <v>钟文玲</v>
      </c>
      <c r="D962" s="3" t="s">
        <v>884</v>
      </c>
    </row>
    <row r="963" ht="25" customHeight="1" spans="1:4">
      <c r="A963" s="2">
        <v>962</v>
      </c>
      <c r="B963" s="3" t="s">
        <v>780</v>
      </c>
      <c r="C963" s="3" t="str">
        <f>"倪裕豪"</f>
        <v>倪裕豪</v>
      </c>
      <c r="D963" s="3" t="s">
        <v>121</v>
      </c>
    </row>
    <row r="964" ht="25" customHeight="1" spans="1:4">
      <c r="A964" s="2">
        <v>963</v>
      </c>
      <c r="B964" s="3" t="s">
        <v>780</v>
      </c>
      <c r="C964" s="3" t="str">
        <f>"肖选南"</f>
        <v>肖选南</v>
      </c>
      <c r="D964" s="3" t="s">
        <v>885</v>
      </c>
    </row>
    <row r="965" ht="25" customHeight="1" spans="1:4">
      <c r="A965" s="2">
        <v>964</v>
      </c>
      <c r="B965" s="3" t="s">
        <v>780</v>
      </c>
      <c r="C965" s="3" t="str">
        <f>"刘婧莹"</f>
        <v>刘婧莹</v>
      </c>
      <c r="D965" s="3" t="s">
        <v>886</v>
      </c>
    </row>
    <row r="966" ht="25" customHeight="1" spans="1:4">
      <c r="A966" s="2">
        <v>965</v>
      </c>
      <c r="B966" s="3" t="s">
        <v>780</v>
      </c>
      <c r="C966" s="3" t="str">
        <f>"李莉环"</f>
        <v>李莉环</v>
      </c>
      <c r="D966" s="3" t="s">
        <v>887</v>
      </c>
    </row>
    <row r="967" ht="25" customHeight="1" spans="1:4">
      <c r="A967" s="2">
        <v>966</v>
      </c>
      <c r="B967" s="3" t="s">
        <v>780</v>
      </c>
      <c r="C967" s="3" t="str">
        <f>"杨帆"</f>
        <v>杨帆</v>
      </c>
      <c r="D967" s="3" t="s">
        <v>888</v>
      </c>
    </row>
    <row r="968" ht="25" customHeight="1" spans="1:4">
      <c r="A968" s="2">
        <v>967</v>
      </c>
      <c r="B968" s="3" t="s">
        <v>780</v>
      </c>
      <c r="C968" s="3" t="str">
        <f>"王丹"</f>
        <v>王丹</v>
      </c>
      <c r="D968" s="3" t="s">
        <v>164</v>
      </c>
    </row>
    <row r="969" ht="25" customHeight="1" spans="1:4">
      <c r="A969" s="2">
        <v>968</v>
      </c>
      <c r="B969" s="3" t="s">
        <v>780</v>
      </c>
      <c r="C969" s="3" t="str">
        <f>"吴淑奋"</f>
        <v>吴淑奋</v>
      </c>
      <c r="D969" s="3" t="s">
        <v>889</v>
      </c>
    </row>
    <row r="970" ht="25" customHeight="1" spans="1:4">
      <c r="A970" s="2">
        <v>969</v>
      </c>
      <c r="B970" s="3" t="s">
        <v>780</v>
      </c>
      <c r="C970" s="3" t="str">
        <f>"刘容丽"</f>
        <v>刘容丽</v>
      </c>
      <c r="D970" s="3" t="s">
        <v>890</v>
      </c>
    </row>
    <row r="971" ht="25" customHeight="1" spans="1:4">
      <c r="A971" s="2">
        <v>970</v>
      </c>
      <c r="B971" s="3" t="s">
        <v>780</v>
      </c>
      <c r="C971" s="3" t="str">
        <f>"岳睿颖"</f>
        <v>岳睿颖</v>
      </c>
      <c r="D971" s="3" t="s">
        <v>891</v>
      </c>
    </row>
    <row r="972" ht="25" customHeight="1" spans="1:4">
      <c r="A972" s="2">
        <v>971</v>
      </c>
      <c r="B972" s="3" t="s">
        <v>780</v>
      </c>
      <c r="C972" s="3" t="str">
        <f>"纪浪浪"</f>
        <v>纪浪浪</v>
      </c>
      <c r="D972" s="3" t="s">
        <v>892</v>
      </c>
    </row>
    <row r="973" ht="25" customHeight="1" spans="1:4">
      <c r="A973" s="2">
        <v>972</v>
      </c>
      <c r="B973" s="3" t="s">
        <v>780</v>
      </c>
      <c r="C973" s="3" t="str">
        <f>"谢菲 "</f>
        <v>谢菲 </v>
      </c>
      <c r="D973" s="3" t="s">
        <v>893</v>
      </c>
    </row>
    <row r="974" ht="25" customHeight="1" spans="1:4">
      <c r="A974" s="2">
        <v>973</v>
      </c>
      <c r="B974" s="3" t="s">
        <v>780</v>
      </c>
      <c r="C974" s="3" t="str">
        <f>"曾容"</f>
        <v>曾容</v>
      </c>
      <c r="D974" s="3" t="s">
        <v>894</v>
      </c>
    </row>
    <row r="975" ht="25" customHeight="1" spans="1:4">
      <c r="A975" s="2">
        <v>974</v>
      </c>
      <c r="B975" s="3" t="s">
        <v>780</v>
      </c>
      <c r="C975" s="3" t="str">
        <f>"冯婷"</f>
        <v>冯婷</v>
      </c>
      <c r="D975" s="3" t="s">
        <v>895</v>
      </c>
    </row>
    <row r="976" ht="25" customHeight="1" spans="1:4">
      <c r="A976" s="2">
        <v>975</v>
      </c>
      <c r="B976" s="3" t="s">
        <v>780</v>
      </c>
      <c r="C976" s="3" t="str">
        <f>"符发坤"</f>
        <v>符发坤</v>
      </c>
      <c r="D976" s="3" t="s">
        <v>896</v>
      </c>
    </row>
    <row r="977" ht="25" customHeight="1" spans="1:4">
      <c r="A977" s="2">
        <v>976</v>
      </c>
      <c r="B977" s="3" t="s">
        <v>780</v>
      </c>
      <c r="C977" s="3" t="str">
        <f>"符玉甜"</f>
        <v>符玉甜</v>
      </c>
      <c r="D977" s="3" t="s">
        <v>897</v>
      </c>
    </row>
    <row r="978" ht="25" customHeight="1" spans="1:4">
      <c r="A978" s="2">
        <v>977</v>
      </c>
      <c r="B978" s="3" t="s">
        <v>780</v>
      </c>
      <c r="C978" s="3" t="str">
        <f>"林冰冰"</f>
        <v>林冰冰</v>
      </c>
      <c r="D978" s="3" t="s">
        <v>372</v>
      </c>
    </row>
    <row r="979" ht="25" customHeight="1" spans="1:4">
      <c r="A979" s="2">
        <v>978</v>
      </c>
      <c r="B979" s="3" t="s">
        <v>780</v>
      </c>
      <c r="C979" s="3" t="str">
        <f>"黄山珊"</f>
        <v>黄山珊</v>
      </c>
      <c r="D979" s="3" t="s">
        <v>898</v>
      </c>
    </row>
    <row r="980" ht="25" customHeight="1" spans="1:4">
      <c r="A980" s="2">
        <v>979</v>
      </c>
      <c r="B980" s="3" t="s">
        <v>780</v>
      </c>
      <c r="C980" s="3" t="str">
        <f>"张梅"</f>
        <v>张梅</v>
      </c>
      <c r="D980" s="3" t="s">
        <v>899</v>
      </c>
    </row>
    <row r="981" ht="25" customHeight="1" spans="1:4">
      <c r="A981" s="2">
        <v>980</v>
      </c>
      <c r="B981" s="3" t="s">
        <v>780</v>
      </c>
      <c r="C981" s="3" t="str">
        <f>"王贻兰"</f>
        <v>王贻兰</v>
      </c>
      <c r="D981" s="3" t="s">
        <v>900</v>
      </c>
    </row>
    <row r="982" ht="25" customHeight="1" spans="1:4">
      <c r="A982" s="2">
        <v>981</v>
      </c>
      <c r="B982" s="3" t="s">
        <v>780</v>
      </c>
      <c r="C982" s="3" t="str">
        <f>"莫卓榕"</f>
        <v>莫卓榕</v>
      </c>
      <c r="D982" s="3" t="s">
        <v>901</v>
      </c>
    </row>
    <row r="983" ht="25" customHeight="1" spans="1:4">
      <c r="A983" s="2">
        <v>982</v>
      </c>
      <c r="B983" s="3" t="s">
        <v>780</v>
      </c>
      <c r="C983" s="3" t="str">
        <f>"王康怡"</f>
        <v>王康怡</v>
      </c>
      <c r="D983" s="3" t="s">
        <v>902</v>
      </c>
    </row>
    <row r="984" ht="25" customHeight="1" spans="1:4">
      <c r="A984" s="2">
        <v>983</v>
      </c>
      <c r="B984" s="3" t="s">
        <v>780</v>
      </c>
      <c r="C984" s="3" t="str">
        <f>"张欢"</f>
        <v>张欢</v>
      </c>
      <c r="D984" s="3" t="s">
        <v>903</v>
      </c>
    </row>
    <row r="985" ht="25" customHeight="1" spans="1:4">
      <c r="A985" s="2">
        <v>984</v>
      </c>
      <c r="B985" s="3" t="s">
        <v>780</v>
      </c>
      <c r="C985" s="3" t="str">
        <f>"吴玲丽"</f>
        <v>吴玲丽</v>
      </c>
      <c r="D985" s="3" t="s">
        <v>904</v>
      </c>
    </row>
    <row r="986" ht="25" customHeight="1" spans="1:4">
      <c r="A986" s="2">
        <v>985</v>
      </c>
      <c r="B986" s="3" t="s">
        <v>780</v>
      </c>
      <c r="C986" s="3" t="str">
        <f>"王丽娜"</f>
        <v>王丽娜</v>
      </c>
      <c r="D986" s="3" t="s">
        <v>905</v>
      </c>
    </row>
    <row r="987" ht="25" customHeight="1" spans="1:4">
      <c r="A987" s="2">
        <v>986</v>
      </c>
      <c r="B987" s="3" t="s">
        <v>780</v>
      </c>
      <c r="C987" s="3" t="str">
        <f>"云雨捷"</f>
        <v>云雨捷</v>
      </c>
      <c r="D987" s="3" t="s">
        <v>906</v>
      </c>
    </row>
    <row r="988" ht="25" customHeight="1" spans="1:4">
      <c r="A988" s="2">
        <v>987</v>
      </c>
      <c r="B988" s="3" t="s">
        <v>780</v>
      </c>
      <c r="C988" s="3" t="str">
        <f>"符文君"</f>
        <v>符文君</v>
      </c>
      <c r="D988" s="3" t="s">
        <v>907</v>
      </c>
    </row>
    <row r="989" ht="25" customHeight="1" spans="1:4">
      <c r="A989" s="2">
        <v>988</v>
      </c>
      <c r="B989" s="3" t="s">
        <v>780</v>
      </c>
      <c r="C989" s="3" t="str">
        <f>"邓诗悦"</f>
        <v>邓诗悦</v>
      </c>
      <c r="D989" s="3" t="s">
        <v>908</v>
      </c>
    </row>
    <row r="990" ht="25" customHeight="1" spans="1:4">
      <c r="A990" s="2">
        <v>989</v>
      </c>
      <c r="B990" s="3" t="s">
        <v>780</v>
      </c>
      <c r="C990" s="3" t="str">
        <f>"蒲山野"</f>
        <v>蒲山野</v>
      </c>
      <c r="D990" s="3" t="s">
        <v>909</v>
      </c>
    </row>
    <row r="991" ht="25" customHeight="1" spans="1:4">
      <c r="A991" s="2">
        <v>990</v>
      </c>
      <c r="B991" s="3" t="s">
        <v>780</v>
      </c>
      <c r="C991" s="3" t="str">
        <f>"梁定超"</f>
        <v>梁定超</v>
      </c>
      <c r="D991" s="3" t="s">
        <v>910</v>
      </c>
    </row>
    <row r="992" ht="25" customHeight="1" spans="1:4">
      <c r="A992" s="2">
        <v>991</v>
      </c>
      <c r="B992" s="3" t="s">
        <v>780</v>
      </c>
      <c r="C992" s="3" t="str">
        <f>"杨立意"</f>
        <v>杨立意</v>
      </c>
      <c r="D992" s="3" t="s">
        <v>911</v>
      </c>
    </row>
    <row r="993" ht="25" customHeight="1" spans="1:4">
      <c r="A993" s="2">
        <v>992</v>
      </c>
      <c r="B993" s="3" t="s">
        <v>780</v>
      </c>
      <c r="C993" s="3" t="str">
        <f>"谢宗胶"</f>
        <v>谢宗胶</v>
      </c>
      <c r="D993" s="3" t="s">
        <v>912</v>
      </c>
    </row>
    <row r="994" ht="25" customHeight="1" spans="1:4">
      <c r="A994" s="2">
        <v>993</v>
      </c>
      <c r="B994" s="3" t="s">
        <v>780</v>
      </c>
      <c r="C994" s="3" t="str">
        <f>"王冰"</f>
        <v>王冰</v>
      </c>
      <c r="D994" s="3" t="s">
        <v>913</v>
      </c>
    </row>
    <row r="995" ht="25" customHeight="1" spans="1:4">
      <c r="A995" s="2">
        <v>994</v>
      </c>
      <c r="B995" s="3" t="s">
        <v>780</v>
      </c>
      <c r="C995" s="3" t="str">
        <f>"王晶莹"</f>
        <v>王晶莹</v>
      </c>
      <c r="D995" s="3" t="s">
        <v>914</v>
      </c>
    </row>
    <row r="996" ht="25" customHeight="1" spans="1:4">
      <c r="A996" s="2">
        <v>995</v>
      </c>
      <c r="B996" s="3" t="s">
        <v>780</v>
      </c>
      <c r="C996" s="3" t="str">
        <f>"王军风"</f>
        <v>王军风</v>
      </c>
      <c r="D996" s="3" t="s">
        <v>915</v>
      </c>
    </row>
    <row r="997" ht="25" customHeight="1" spans="1:4">
      <c r="A997" s="2">
        <v>996</v>
      </c>
      <c r="B997" s="3" t="s">
        <v>780</v>
      </c>
      <c r="C997" s="3" t="str">
        <f>"吴冬雪"</f>
        <v>吴冬雪</v>
      </c>
      <c r="D997" s="3" t="s">
        <v>916</v>
      </c>
    </row>
    <row r="998" ht="25" customHeight="1" spans="1:4">
      <c r="A998" s="2">
        <v>997</v>
      </c>
      <c r="B998" s="3" t="s">
        <v>780</v>
      </c>
      <c r="C998" s="3" t="str">
        <f>"莫冬梅"</f>
        <v>莫冬梅</v>
      </c>
      <c r="D998" s="3" t="s">
        <v>917</v>
      </c>
    </row>
    <row r="999" ht="25" customHeight="1" spans="1:4">
      <c r="A999" s="2">
        <v>998</v>
      </c>
      <c r="B999" s="3" t="s">
        <v>780</v>
      </c>
      <c r="C999" s="3" t="str">
        <f>"王国焯"</f>
        <v>王国焯</v>
      </c>
      <c r="D999" s="3" t="s">
        <v>271</v>
      </c>
    </row>
    <row r="1000" ht="25" customHeight="1" spans="1:4">
      <c r="A1000" s="2">
        <v>999</v>
      </c>
      <c r="B1000" s="3" t="s">
        <v>780</v>
      </c>
      <c r="C1000" s="3" t="str">
        <f>"陈溢阮"</f>
        <v>陈溢阮</v>
      </c>
      <c r="D1000" s="3" t="s">
        <v>918</v>
      </c>
    </row>
    <row r="1001" ht="25" customHeight="1" spans="1:4">
      <c r="A1001" s="2">
        <v>1000</v>
      </c>
      <c r="B1001" s="3" t="s">
        <v>780</v>
      </c>
      <c r="C1001" s="3" t="str">
        <f>"刘鸿志"</f>
        <v>刘鸿志</v>
      </c>
      <c r="D1001" s="3" t="s">
        <v>841</v>
      </c>
    </row>
    <row r="1002" ht="25" customHeight="1" spans="1:4">
      <c r="A1002" s="2">
        <v>1001</v>
      </c>
      <c r="B1002" s="3" t="s">
        <v>780</v>
      </c>
      <c r="C1002" s="3" t="str">
        <f>"王琼"</f>
        <v>王琼</v>
      </c>
      <c r="D1002" s="3" t="s">
        <v>919</v>
      </c>
    </row>
    <row r="1003" ht="25" customHeight="1" spans="1:4">
      <c r="A1003" s="2">
        <v>1002</v>
      </c>
      <c r="B1003" s="3" t="s">
        <v>780</v>
      </c>
      <c r="C1003" s="3" t="str">
        <f>"陈禹钢"</f>
        <v>陈禹钢</v>
      </c>
      <c r="D1003" s="3" t="s">
        <v>920</v>
      </c>
    </row>
    <row r="1004" ht="25" customHeight="1" spans="1:4">
      <c r="A1004" s="2">
        <v>1003</v>
      </c>
      <c r="B1004" s="3" t="s">
        <v>780</v>
      </c>
      <c r="C1004" s="3" t="str">
        <f>"李心薇"</f>
        <v>李心薇</v>
      </c>
      <c r="D1004" s="3" t="s">
        <v>345</v>
      </c>
    </row>
    <row r="1005" ht="25" customHeight="1" spans="1:4">
      <c r="A1005" s="2">
        <v>1004</v>
      </c>
      <c r="B1005" s="3" t="s">
        <v>780</v>
      </c>
      <c r="C1005" s="3" t="str">
        <f>"曾丽莉"</f>
        <v>曾丽莉</v>
      </c>
      <c r="D1005" s="3" t="s">
        <v>38</v>
      </c>
    </row>
    <row r="1006" ht="25" customHeight="1" spans="1:4">
      <c r="A1006" s="2">
        <v>1005</v>
      </c>
      <c r="B1006" s="3" t="s">
        <v>780</v>
      </c>
      <c r="C1006" s="3" t="str">
        <f>"聂恒宇"</f>
        <v>聂恒宇</v>
      </c>
      <c r="D1006" s="3" t="s">
        <v>921</v>
      </c>
    </row>
    <row r="1007" ht="25" customHeight="1" spans="1:4">
      <c r="A1007" s="2">
        <v>1006</v>
      </c>
      <c r="B1007" s="3" t="s">
        <v>780</v>
      </c>
      <c r="C1007" s="3" t="str">
        <f>"郑志淋"</f>
        <v>郑志淋</v>
      </c>
      <c r="D1007" s="3" t="s">
        <v>922</v>
      </c>
    </row>
    <row r="1008" ht="25" customHeight="1" spans="1:4">
      <c r="A1008" s="2">
        <v>1007</v>
      </c>
      <c r="B1008" s="3" t="s">
        <v>780</v>
      </c>
      <c r="C1008" s="3" t="str">
        <f>"韩才诗"</f>
        <v>韩才诗</v>
      </c>
      <c r="D1008" s="3" t="s">
        <v>923</v>
      </c>
    </row>
    <row r="1009" ht="25" customHeight="1" spans="1:4">
      <c r="A1009" s="2">
        <v>1008</v>
      </c>
      <c r="B1009" s="3" t="s">
        <v>780</v>
      </c>
      <c r="C1009" s="3" t="str">
        <f>"王雅君"</f>
        <v>王雅君</v>
      </c>
      <c r="D1009" s="3" t="s">
        <v>924</v>
      </c>
    </row>
    <row r="1010" ht="25" customHeight="1" spans="1:4">
      <c r="A1010" s="2">
        <v>1009</v>
      </c>
      <c r="B1010" s="3" t="s">
        <v>780</v>
      </c>
      <c r="C1010" s="3" t="str">
        <f>"蔡嘉慧"</f>
        <v>蔡嘉慧</v>
      </c>
      <c r="D1010" s="3" t="s">
        <v>925</v>
      </c>
    </row>
    <row r="1011" ht="25" customHeight="1" spans="1:4">
      <c r="A1011" s="2">
        <v>1010</v>
      </c>
      <c r="B1011" s="3" t="s">
        <v>780</v>
      </c>
      <c r="C1011" s="3" t="str">
        <f>"刘嘉琪"</f>
        <v>刘嘉琪</v>
      </c>
      <c r="D1011" s="3" t="s">
        <v>926</v>
      </c>
    </row>
    <row r="1012" ht="25" customHeight="1" spans="1:4">
      <c r="A1012" s="2">
        <v>1011</v>
      </c>
      <c r="B1012" s="3" t="s">
        <v>780</v>
      </c>
      <c r="C1012" s="3" t="str">
        <f>"秦崇君"</f>
        <v>秦崇君</v>
      </c>
      <c r="D1012" s="3" t="s">
        <v>927</v>
      </c>
    </row>
    <row r="1013" ht="25" customHeight="1" spans="1:4">
      <c r="A1013" s="2">
        <v>1012</v>
      </c>
      <c r="B1013" s="3" t="s">
        <v>780</v>
      </c>
      <c r="C1013" s="3" t="str">
        <f>"何翔飞"</f>
        <v>何翔飞</v>
      </c>
      <c r="D1013" s="3" t="s">
        <v>928</v>
      </c>
    </row>
    <row r="1014" ht="25" customHeight="1" spans="1:4">
      <c r="A1014" s="2">
        <v>1013</v>
      </c>
      <c r="B1014" s="3" t="s">
        <v>780</v>
      </c>
      <c r="C1014" s="3" t="str">
        <f>"张素玉"</f>
        <v>张素玉</v>
      </c>
      <c r="D1014" s="3" t="s">
        <v>929</v>
      </c>
    </row>
    <row r="1015" ht="25" customHeight="1" spans="1:4">
      <c r="A1015" s="2">
        <v>1014</v>
      </c>
      <c r="B1015" s="3" t="s">
        <v>780</v>
      </c>
      <c r="C1015" s="3" t="str">
        <f>"吴丹"</f>
        <v>吴丹</v>
      </c>
      <c r="D1015" s="3" t="s">
        <v>930</v>
      </c>
    </row>
    <row r="1016" ht="25" customHeight="1" spans="1:4">
      <c r="A1016" s="2">
        <v>1015</v>
      </c>
      <c r="B1016" s="3" t="s">
        <v>780</v>
      </c>
      <c r="C1016" s="3" t="str">
        <f>"蔡清慧"</f>
        <v>蔡清慧</v>
      </c>
      <c r="D1016" s="3" t="s">
        <v>931</v>
      </c>
    </row>
    <row r="1017" ht="25" customHeight="1" spans="1:4">
      <c r="A1017" s="2">
        <v>1016</v>
      </c>
      <c r="B1017" s="3" t="s">
        <v>780</v>
      </c>
      <c r="C1017" s="3" t="str">
        <f>"陈顺玲"</f>
        <v>陈顺玲</v>
      </c>
      <c r="D1017" s="3" t="s">
        <v>932</v>
      </c>
    </row>
    <row r="1018" ht="25" customHeight="1" spans="1:4">
      <c r="A1018" s="2">
        <v>1017</v>
      </c>
      <c r="B1018" s="3" t="s">
        <v>780</v>
      </c>
      <c r="C1018" s="3" t="str">
        <f>"黄家玉"</f>
        <v>黄家玉</v>
      </c>
      <c r="D1018" s="3" t="s">
        <v>933</v>
      </c>
    </row>
    <row r="1019" ht="25" customHeight="1" spans="1:4">
      <c r="A1019" s="2">
        <v>1018</v>
      </c>
      <c r="B1019" s="3" t="s">
        <v>780</v>
      </c>
      <c r="C1019" s="3" t="str">
        <f>"李文瑞"</f>
        <v>李文瑞</v>
      </c>
      <c r="D1019" s="3" t="s">
        <v>934</v>
      </c>
    </row>
    <row r="1020" ht="25" customHeight="1" spans="1:4">
      <c r="A1020" s="2">
        <v>1019</v>
      </c>
      <c r="B1020" s="3" t="s">
        <v>780</v>
      </c>
      <c r="C1020" s="3" t="str">
        <f>"符赓"</f>
        <v>符赓</v>
      </c>
      <c r="D1020" s="3" t="s">
        <v>935</v>
      </c>
    </row>
    <row r="1021" ht="25" customHeight="1" spans="1:4">
      <c r="A1021" s="2">
        <v>1020</v>
      </c>
      <c r="B1021" s="3" t="s">
        <v>780</v>
      </c>
      <c r="C1021" s="3" t="str">
        <f>"苏玲玲"</f>
        <v>苏玲玲</v>
      </c>
      <c r="D1021" s="3" t="s">
        <v>936</v>
      </c>
    </row>
    <row r="1022" ht="25" customHeight="1" spans="1:4">
      <c r="A1022" s="2">
        <v>1021</v>
      </c>
      <c r="B1022" s="3" t="s">
        <v>780</v>
      </c>
      <c r="C1022" s="3" t="str">
        <f>"邓珊珊"</f>
        <v>邓珊珊</v>
      </c>
      <c r="D1022" s="3" t="s">
        <v>937</v>
      </c>
    </row>
    <row r="1023" ht="25" customHeight="1" spans="1:4">
      <c r="A1023" s="2">
        <v>1022</v>
      </c>
      <c r="B1023" s="3" t="s">
        <v>780</v>
      </c>
      <c r="C1023" s="3" t="str">
        <f>"杜彩虹"</f>
        <v>杜彩虹</v>
      </c>
      <c r="D1023" s="3" t="s">
        <v>938</v>
      </c>
    </row>
    <row r="1024" ht="25" customHeight="1" spans="1:4">
      <c r="A1024" s="2">
        <v>1023</v>
      </c>
      <c r="B1024" s="3" t="s">
        <v>780</v>
      </c>
      <c r="C1024" s="3" t="str">
        <f>"叶秀珠"</f>
        <v>叶秀珠</v>
      </c>
      <c r="D1024" s="3" t="s">
        <v>939</v>
      </c>
    </row>
    <row r="1025" ht="25" customHeight="1" spans="1:4">
      <c r="A1025" s="2">
        <v>1024</v>
      </c>
      <c r="B1025" s="3" t="s">
        <v>780</v>
      </c>
      <c r="C1025" s="3" t="str">
        <f>"杨记洪"</f>
        <v>杨记洪</v>
      </c>
      <c r="D1025" s="3" t="s">
        <v>940</v>
      </c>
    </row>
    <row r="1026" ht="25" customHeight="1" spans="1:4">
      <c r="A1026" s="2">
        <v>1025</v>
      </c>
      <c r="B1026" s="3" t="s">
        <v>780</v>
      </c>
      <c r="C1026" s="3" t="str">
        <f>"刘思琪"</f>
        <v>刘思琪</v>
      </c>
      <c r="D1026" s="3" t="s">
        <v>941</v>
      </c>
    </row>
    <row r="1027" ht="25" customHeight="1" spans="1:4">
      <c r="A1027" s="2">
        <v>1026</v>
      </c>
      <c r="B1027" s="3" t="s">
        <v>780</v>
      </c>
      <c r="C1027" s="3" t="str">
        <f>"吴君裕"</f>
        <v>吴君裕</v>
      </c>
      <c r="D1027" s="3" t="s">
        <v>942</v>
      </c>
    </row>
    <row r="1028" ht="25" customHeight="1" spans="1:4">
      <c r="A1028" s="2">
        <v>1027</v>
      </c>
      <c r="B1028" s="3" t="s">
        <v>780</v>
      </c>
      <c r="C1028" s="3" t="str">
        <f>"黄子璇"</f>
        <v>黄子璇</v>
      </c>
      <c r="D1028" s="3" t="s">
        <v>943</v>
      </c>
    </row>
    <row r="1029" ht="25" customHeight="1" spans="1:4">
      <c r="A1029" s="2">
        <v>1028</v>
      </c>
      <c r="B1029" s="3" t="s">
        <v>780</v>
      </c>
      <c r="C1029" s="3" t="str">
        <f>"邓伟"</f>
        <v>邓伟</v>
      </c>
      <c r="D1029" s="3" t="s">
        <v>944</v>
      </c>
    </row>
    <row r="1030" ht="25" customHeight="1" spans="1:4">
      <c r="A1030" s="2">
        <v>1029</v>
      </c>
      <c r="B1030" s="3" t="s">
        <v>780</v>
      </c>
      <c r="C1030" s="3" t="str">
        <f>"柯小莉"</f>
        <v>柯小莉</v>
      </c>
      <c r="D1030" s="3" t="s">
        <v>945</v>
      </c>
    </row>
    <row r="1031" ht="25" customHeight="1" spans="1:4">
      <c r="A1031" s="2">
        <v>1030</v>
      </c>
      <c r="B1031" s="3" t="s">
        <v>780</v>
      </c>
      <c r="C1031" s="3" t="str">
        <f>"林巧春"</f>
        <v>林巧春</v>
      </c>
      <c r="D1031" s="3" t="s">
        <v>946</v>
      </c>
    </row>
    <row r="1032" ht="25" customHeight="1" spans="1:4">
      <c r="A1032" s="2">
        <v>1031</v>
      </c>
      <c r="B1032" s="3" t="s">
        <v>780</v>
      </c>
      <c r="C1032" s="3" t="str">
        <f>"黄金露"</f>
        <v>黄金露</v>
      </c>
      <c r="D1032" s="3" t="s">
        <v>947</v>
      </c>
    </row>
    <row r="1033" ht="25" customHeight="1" spans="1:4">
      <c r="A1033" s="2">
        <v>1032</v>
      </c>
      <c r="B1033" s="3" t="s">
        <v>948</v>
      </c>
      <c r="C1033" s="3" t="str">
        <f>"叶蓝莹"</f>
        <v>叶蓝莹</v>
      </c>
      <c r="D1033" s="3" t="s">
        <v>949</v>
      </c>
    </row>
    <row r="1034" ht="25" customHeight="1" spans="1:4">
      <c r="A1034" s="2">
        <v>1033</v>
      </c>
      <c r="B1034" s="3" t="s">
        <v>948</v>
      </c>
      <c r="C1034" s="3" t="str">
        <f>"杨联进"</f>
        <v>杨联进</v>
      </c>
      <c r="D1034" s="3" t="s">
        <v>950</v>
      </c>
    </row>
    <row r="1035" ht="25" customHeight="1" spans="1:4">
      <c r="A1035" s="2">
        <v>1034</v>
      </c>
      <c r="B1035" s="3" t="s">
        <v>948</v>
      </c>
      <c r="C1035" s="3" t="str">
        <f>"何才丁"</f>
        <v>何才丁</v>
      </c>
      <c r="D1035" s="3" t="s">
        <v>951</v>
      </c>
    </row>
    <row r="1036" ht="25" customHeight="1" spans="1:4">
      <c r="A1036" s="2">
        <v>1035</v>
      </c>
      <c r="B1036" s="3" t="s">
        <v>948</v>
      </c>
      <c r="C1036" s="3" t="str">
        <f>"梁丹"</f>
        <v>梁丹</v>
      </c>
      <c r="D1036" s="3" t="s">
        <v>952</v>
      </c>
    </row>
    <row r="1037" ht="25" customHeight="1" spans="1:4">
      <c r="A1037" s="2">
        <v>1036</v>
      </c>
      <c r="B1037" s="3" t="s">
        <v>948</v>
      </c>
      <c r="C1037" s="3" t="str">
        <f>"黄佳佳"</f>
        <v>黄佳佳</v>
      </c>
      <c r="D1037" s="3" t="s">
        <v>953</v>
      </c>
    </row>
    <row r="1038" ht="25" customHeight="1" spans="1:4">
      <c r="A1038" s="2">
        <v>1037</v>
      </c>
      <c r="B1038" s="3" t="s">
        <v>948</v>
      </c>
      <c r="C1038" s="3" t="str">
        <f>"黄蕾"</f>
        <v>黄蕾</v>
      </c>
      <c r="D1038" s="3" t="s">
        <v>954</v>
      </c>
    </row>
    <row r="1039" ht="25" customHeight="1" spans="1:4">
      <c r="A1039" s="2">
        <v>1038</v>
      </c>
      <c r="B1039" s="3" t="s">
        <v>948</v>
      </c>
      <c r="C1039" s="3" t="str">
        <f>"饶芳"</f>
        <v>饶芳</v>
      </c>
      <c r="D1039" s="3" t="s">
        <v>955</v>
      </c>
    </row>
    <row r="1040" ht="25" customHeight="1" spans="1:4">
      <c r="A1040" s="2">
        <v>1039</v>
      </c>
      <c r="B1040" s="3" t="s">
        <v>948</v>
      </c>
      <c r="C1040" s="3" t="str">
        <f>"符琼芝"</f>
        <v>符琼芝</v>
      </c>
      <c r="D1040" s="3" t="s">
        <v>956</v>
      </c>
    </row>
    <row r="1041" ht="25" customHeight="1" spans="1:4">
      <c r="A1041" s="2">
        <v>1040</v>
      </c>
      <c r="B1041" s="3" t="s">
        <v>948</v>
      </c>
      <c r="C1041" s="3" t="str">
        <f>"刘玉妃彦"</f>
        <v>刘玉妃彦</v>
      </c>
      <c r="D1041" s="3" t="s">
        <v>957</v>
      </c>
    </row>
    <row r="1042" ht="25" customHeight="1" spans="1:4">
      <c r="A1042" s="2">
        <v>1041</v>
      </c>
      <c r="B1042" s="3" t="s">
        <v>948</v>
      </c>
      <c r="C1042" s="3" t="str">
        <f>"洪千红"</f>
        <v>洪千红</v>
      </c>
      <c r="D1042" s="3" t="s">
        <v>958</v>
      </c>
    </row>
    <row r="1043" ht="25" customHeight="1" spans="1:4">
      <c r="A1043" s="2">
        <v>1042</v>
      </c>
      <c r="B1043" s="3" t="s">
        <v>948</v>
      </c>
      <c r="C1043" s="3" t="str">
        <f>"许文彬"</f>
        <v>许文彬</v>
      </c>
      <c r="D1043" s="3" t="s">
        <v>959</v>
      </c>
    </row>
    <row r="1044" ht="25" customHeight="1" spans="1:4">
      <c r="A1044" s="2">
        <v>1043</v>
      </c>
      <c r="B1044" s="3" t="s">
        <v>948</v>
      </c>
      <c r="C1044" s="3" t="str">
        <f>"赵兴琦"</f>
        <v>赵兴琦</v>
      </c>
      <c r="D1044" s="3" t="s">
        <v>960</v>
      </c>
    </row>
    <row r="1045" ht="25" customHeight="1" spans="1:4">
      <c r="A1045" s="2">
        <v>1044</v>
      </c>
      <c r="B1045" s="3" t="s">
        <v>948</v>
      </c>
      <c r="C1045" s="3" t="str">
        <f>"吉冬帅"</f>
        <v>吉冬帅</v>
      </c>
      <c r="D1045" s="3" t="s">
        <v>961</v>
      </c>
    </row>
    <row r="1046" ht="25" customHeight="1" spans="1:4">
      <c r="A1046" s="2">
        <v>1045</v>
      </c>
      <c r="B1046" s="3" t="s">
        <v>948</v>
      </c>
      <c r="C1046" s="3" t="str">
        <f>"何丽花"</f>
        <v>何丽花</v>
      </c>
      <c r="D1046" s="3" t="s">
        <v>962</v>
      </c>
    </row>
    <row r="1047" ht="25" customHeight="1" spans="1:4">
      <c r="A1047" s="2">
        <v>1046</v>
      </c>
      <c r="B1047" s="3" t="s">
        <v>948</v>
      </c>
      <c r="C1047" s="3" t="str">
        <f>"严岚梅"</f>
        <v>严岚梅</v>
      </c>
      <c r="D1047" s="3" t="s">
        <v>963</v>
      </c>
    </row>
    <row r="1048" ht="25" customHeight="1" spans="1:4">
      <c r="A1048" s="2">
        <v>1047</v>
      </c>
      <c r="B1048" s="3" t="s">
        <v>948</v>
      </c>
      <c r="C1048" s="3" t="str">
        <f>"罗思华"</f>
        <v>罗思华</v>
      </c>
      <c r="D1048" s="3" t="s">
        <v>964</v>
      </c>
    </row>
    <row r="1049" ht="25" customHeight="1" spans="1:4">
      <c r="A1049" s="2">
        <v>1048</v>
      </c>
      <c r="B1049" s="3" t="s">
        <v>948</v>
      </c>
      <c r="C1049" s="3" t="str">
        <f>"林鸿娟"</f>
        <v>林鸿娟</v>
      </c>
      <c r="D1049" s="3" t="s">
        <v>965</v>
      </c>
    </row>
    <row r="1050" ht="25" customHeight="1" spans="1:4">
      <c r="A1050" s="2">
        <v>1049</v>
      </c>
      <c r="B1050" s="3" t="s">
        <v>948</v>
      </c>
      <c r="C1050" s="3" t="str">
        <f>"黄君"</f>
        <v>黄君</v>
      </c>
      <c r="D1050" s="3" t="s">
        <v>966</v>
      </c>
    </row>
    <row r="1051" ht="25" customHeight="1" spans="1:4">
      <c r="A1051" s="2">
        <v>1050</v>
      </c>
      <c r="B1051" s="3" t="s">
        <v>948</v>
      </c>
      <c r="C1051" s="3" t="str">
        <f>"韩秉江"</f>
        <v>韩秉江</v>
      </c>
      <c r="D1051" s="3" t="s">
        <v>967</v>
      </c>
    </row>
    <row r="1052" ht="25" customHeight="1" spans="1:4">
      <c r="A1052" s="2">
        <v>1051</v>
      </c>
      <c r="B1052" s="3" t="s">
        <v>948</v>
      </c>
      <c r="C1052" s="3" t="str">
        <f>"叶慧"</f>
        <v>叶慧</v>
      </c>
      <c r="D1052" s="3" t="s">
        <v>968</v>
      </c>
    </row>
    <row r="1053" ht="25" customHeight="1" spans="1:4">
      <c r="A1053" s="2">
        <v>1052</v>
      </c>
      <c r="B1053" s="3" t="s">
        <v>948</v>
      </c>
      <c r="C1053" s="3" t="str">
        <f>"符茹"</f>
        <v>符茹</v>
      </c>
      <c r="D1053" s="3" t="s">
        <v>969</v>
      </c>
    </row>
    <row r="1054" ht="25" customHeight="1" spans="1:4">
      <c r="A1054" s="2">
        <v>1053</v>
      </c>
      <c r="B1054" s="3" t="s">
        <v>948</v>
      </c>
      <c r="C1054" s="3" t="str">
        <f>"吴俐桦"</f>
        <v>吴俐桦</v>
      </c>
      <c r="D1054" s="3" t="s">
        <v>970</v>
      </c>
    </row>
    <row r="1055" ht="25" customHeight="1" spans="1:4">
      <c r="A1055" s="2">
        <v>1054</v>
      </c>
      <c r="B1055" s="3" t="s">
        <v>948</v>
      </c>
      <c r="C1055" s="3" t="str">
        <f>"石晓薇"</f>
        <v>石晓薇</v>
      </c>
      <c r="D1055" s="3" t="s">
        <v>971</v>
      </c>
    </row>
    <row r="1056" ht="25" customHeight="1" spans="1:4">
      <c r="A1056" s="2">
        <v>1055</v>
      </c>
      <c r="B1056" s="3" t="s">
        <v>948</v>
      </c>
      <c r="C1056" s="3" t="str">
        <f>"梁左倩"</f>
        <v>梁左倩</v>
      </c>
      <c r="D1056" s="3" t="s">
        <v>972</v>
      </c>
    </row>
    <row r="1057" ht="25" customHeight="1" spans="1:4">
      <c r="A1057" s="2">
        <v>1056</v>
      </c>
      <c r="B1057" s="3" t="s">
        <v>948</v>
      </c>
      <c r="C1057" s="3" t="str">
        <f>"杜琪琪"</f>
        <v>杜琪琪</v>
      </c>
      <c r="D1057" s="3" t="s">
        <v>973</v>
      </c>
    </row>
    <row r="1058" ht="25" customHeight="1" spans="1:4">
      <c r="A1058" s="2">
        <v>1057</v>
      </c>
      <c r="B1058" s="3" t="s">
        <v>948</v>
      </c>
      <c r="C1058" s="3" t="str">
        <f>"陈含悦"</f>
        <v>陈含悦</v>
      </c>
      <c r="D1058" s="3" t="s">
        <v>974</v>
      </c>
    </row>
    <row r="1059" ht="25" customHeight="1" spans="1:4">
      <c r="A1059" s="2">
        <v>1058</v>
      </c>
      <c r="B1059" s="3" t="s">
        <v>948</v>
      </c>
      <c r="C1059" s="3" t="str">
        <f>"吴可可"</f>
        <v>吴可可</v>
      </c>
      <c r="D1059" s="3" t="s">
        <v>975</v>
      </c>
    </row>
    <row r="1060" ht="25" customHeight="1" spans="1:4">
      <c r="A1060" s="2">
        <v>1059</v>
      </c>
      <c r="B1060" s="3" t="s">
        <v>948</v>
      </c>
      <c r="C1060" s="3" t="str">
        <f>"何洋"</f>
        <v>何洋</v>
      </c>
      <c r="D1060" s="3" t="s">
        <v>976</v>
      </c>
    </row>
    <row r="1061" ht="25" customHeight="1" spans="1:4">
      <c r="A1061" s="2">
        <v>1060</v>
      </c>
      <c r="B1061" s="3" t="s">
        <v>948</v>
      </c>
      <c r="C1061" s="3" t="str">
        <f>"庄子增"</f>
        <v>庄子增</v>
      </c>
      <c r="D1061" s="3" t="s">
        <v>977</v>
      </c>
    </row>
    <row r="1062" ht="25" customHeight="1" spans="1:4">
      <c r="A1062" s="2">
        <v>1061</v>
      </c>
      <c r="B1062" s="3" t="s">
        <v>948</v>
      </c>
      <c r="C1062" s="3" t="str">
        <f>"李靖"</f>
        <v>李靖</v>
      </c>
      <c r="D1062" s="3" t="s">
        <v>978</v>
      </c>
    </row>
    <row r="1063" ht="25" customHeight="1" spans="1:4">
      <c r="A1063" s="2">
        <v>1062</v>
      </c>
      <c r="B1063" s="3" t="s">
        <v>948</v>
      </c>
      <c r="C1063" s="3" t="str">
        <f>"李艾伦"</f>
        <v>李艾伦</v>
      </c>
      <c r="D1063" s="3" t="s">
        <v>979</v>
      </c>
    </row>
    <row r="1064" ht="25" customHeight="1" spans="1:4">
      <c r="A1064" s="2">
        <v>1063</v>
      </c>
      <c r="B1064" s="3" t="s">
        <v>948</v>
      </c>
      <c r="C1064" s="3" t="str">
        <f>"廖雪冰"</f>
        <v>廖雪冰</v>
      </c>
      <c r="D1064" s="3" t="s">
        <v>980</v>
      </c>
    </row>
    <row r="1065" ht="25" customHeight="1" spans="1:4">
      <c r="A1065" s="2">
        <v>1064</v>
      </c>
      <c r="B1065" s="3" t="s">
        <v>948</v>
      </c>
      <c r="C1065" s="3" t="str">
        <f>"罗小月"</f>
        <v>罗小月</v>
      </c>
      <c r="D1065" s="3" t="s">
        <v>981</v>
      </c>
    </row>
    <row r="1066" ht="25" customHeight="1" spans="1:4">
      <c r="A1066" s="2">
        <v>1065</v>
      </c>
      <c r="B1066" s="3" t="s">
        <v>948</v>
      </c>
      <c r="C1066" s="3" t="str">
        <f>"黄顺珍"</f>
        <v>黄顺珍</v>
      </c>
      <c r="D1066" s="3" t="s">
        <v>982</v>
      </c>
    </row>
    <row r="1067" ht="25" customHeight="1" spans="1:4">
      <c r="A1067" s="2">
        <v>1066</v>
      </c>
      <c r="B1067" s="3" t="s">
        <v>948</v>
      </c>
      <c r="C1067" s="3" t="str">
        <f>"黄微"</f>
        <v>黄微</v>
      </c>
      <c r="D1067" s="3" t="s">
        <v>983</v>
      </c>
    </row>
    <row r="1068" ht="25" customHeight="1" spans="1:4">
      <c r="A1068" s="2">
        <v>1067</v>
      </c>
      <c r="B1068" s="3" t="s">
        <v>948</v>
      </c>
      <c r="C1068" s="3" t="str">
        <f>"王小月"</f>
        <v>王小月</v>
      </c>
      <c r="D1068" s="3" t="s">
        <v>984</v>
      </c>
    </row>
    <row r="1069" ht="25" customHeight="1" spans="1:4">
      <c r="A1069" s="2">
        <v>1068</v>
      </c>
      <c r="B1069" s="3" t="s">
        <v>948</v>
      </c>
      <c r="C1069" s="3" t="str">
        <f>"王东晨"</f>
        <v>王东晨</v>
      </c>
      <c r="D1069" s="3" t="s">
        <v>985</v>
      </c>
    </row>
    <row r="1070" ht="25" customHeight="1" spans="1:4">
      <c r="A1070" s="2">
        <v>1069</v>
      </c>
      <c r="B1070" s="3" t="s">
        <v>948</v>
      </c>
      <c r="C1070" s="3" t="str">
        <f>"罗丹"</f>
        <v>罗丹</v>
      </c>
      <c r="D1070" s="3" t="s">
        <v>914</v>
      </c>
    </row>
    <row r="1071" ht="25" customHeight="1" spans="1:4">
      <c r="A1071" s="2">
        <v>1070</v>
      </c>
      <c r="B1071" s="3" t="s">
        <v>948</v>
      </c>
      <c r="C1071" s="3" t="str">
        <f>"曾舒曼"</f>
        <v>曾舒曼</v>
      </c>
      <c r="D1071" s="3" t="s">
        <v>986</v>
      </c>
    </row>
    <row r="1072" ht="25" customHeight="1" spans="1:4">
      <c r="A1072" s="2">
        <v>1071</v>
      </c>
      <c r="B1072" s="3" t="s">
        <v>948</v>
      </c>
      <c r="C1072" s="3" t="str">
        <f>"戴晓敏"</f>
        <v>戴晓敏</v>
      </c>
      <c r="D1072" s="3" t="s">
        <v>987</v>
      </c>
    </row>
    <row r="1073" ht="25" customHeight="1" spans="1:4">
      <c r="A1073" s="2">
        <v>1072</v>
      </c>
      <c r="B1073" s="3" t="s">
        <v>948</v>
      </c>
      <c r="C1073" s="3" t="str">
        <f>"黄丽"</f>
        <v>黄丽</v>
      </c>
      <c r="D1073" s="3" t="s">
        <v>988</v>
      </c>
    </row>
    <row r="1074" ht="25" customHeight="1" spans="1:4">
      <c r="A1074" s="2">
        <v>1073</v>
      </c>
      <c r="B1074" s="3" t="s">
        <v>948</v>
      </c>
      <c r="C1074" s="3" t="str">
        <f>"卢进梅"</f>
        <v>卢进梅</v>
      </c>
      <c r="D1074" s="3" t="s">
        <v>989</v>
      </c>
    </row>
    <row r="1075" ht="25" customHeight="1" spans="1:4">
      <c r="A1075" s="2">
        <v>1074</v>
      </c>
      <c r="B1075" s="3" t="s">
        <v>948</v>
      </c>
      <c r="C1075" s="3" t="str">
        <f>"符蓉蓉"</f>
        <v>符蓉蓉</v>
      </c>
      <c r="D1075" s="3" t="s">
        <v>990</v>
      </c>
    </row>
    <row r="1076" ht="25" customHeight="1" spans="1:4">
      <c r="A1076" s="2">
        <v>1075</v>
      </c>
      <c r="B1076" s="3" t="s">
        <v>948</v>
      </c>
      <c r="C1076" s="3" t="str">
        <f>"陈培宇"</f>
        <v>陈培宇</v>
      </c>
      <c r="D1076" s="3" t="s">
        <v>991</v>
      </c>
    </row>
    <row r="1077" ht="25" customHeight="1" spans="1:4">
      <c r="A1077" s="2">
        <v>1076</v>
      </c>
      <c r="B1077" s="3" t="s">
        <v>948</v>
      </c>
      <c r="C1077" s="3" t="str">
        <f>"邱惠颖"</f>
        <v>邱惠颖</v>
      </c>
      <c r="D1077" s="3" t="s">
        <v>992</v>
      </c>
    </row>
    <row r="1078" ht="25" customHeight="1" spans="1:4">
      <c r="A1078" s="2">
        <v>1077</v>
      </c>
      <c r="B1078" s="3" t="s">
        <v>948</v>
      </c>
      <c r="C1078" s="3" t="str">
        <f>"唐聪霞"</f>
        <v>唐聪霞</v>
      </c>
      <c r="D1078" s="3" t="s">
        <v>993</v>
      </c>
    </row>
    <row r="1079" ht="25" customHeight="1" spans="1:4">
      <c r="A1079" s="2">
        <v>1078</v>
      </c>
      <c r="B1079" s="3" t="s">
        <v>948</v>
      </c>
      <c r="C1079" s="3" t="str">
        <f>"林倩伊"</f>
        <v>林倩伊</v>
      </c>
      <c r="D1079" s="3" t="s">
        <v>994</v>
      </c>
    </row>
    <row r="1080" ht="25" customHeight="1" spans="1:4">
      <c r="A1080" s="2">
        <v>1079</v>
      </c>
      <c r="B1080" s="3" t="s">
        <v>948</v>
      </c>
      <c r="C1080" s="3" t="str">
        <f>"吴坤宁"</f>
        <v>吴坤宁</v>
      </c>
      <c r="D1080" s="3" t="s">
        <v>995</v>
      </c>
    </row>
    <row r="1081" ht="25" customHeight="1" spans="1:4">
      <c r="A1081" s="2">
        <v>1080</v>
      </c>
      <c r="B1081" s="3" t="s">
        <v>948</v>
      </c>
      <c r="C1081" s="3" t="str">
        <f>"麦初弟"</f>
        <v>麦初弟</v>
      </c>
      <c r="D1081" s="3" t="s">
        <v>996</v>
      </c>
    </row>
    <row r="1082" ht="25" customHeight="1" spans="1:4">
      <c r="A1082" s="2">
        <v>1081</v>
      </c>
      <c r="B1082" s="3" t="s">
        <v>948</v>
      </c>
      <c r="C1082" s="3" t="str">
        <f>"卢柳彤"</f>
        <v>卢柳彤</v>
      </c>
      <c r="D1082" s="3" t="s">
        <v>997</v>
      </c>
    </row>
    <row r="1083" ht="25" customHeight="1" spans="1:4">
      <c r="A1083" s="2">
        <v>1082</v>
      </c>
      <c r="B1083" s="3" t="s">
        <v>948</v>
      </c>
      <c r="C1083" s="3" t="str">
        <f>"刘青霞"</f>
        <v>刘青霞</v>
      </c>
      <c r="D1083" s="3" t="s">
        <v>998</v>
      </c>
    </row>
    <row r="1084" ht="25" customHeight="1" spans="1:4">
      <c r="A1084" s="2">
        <v>1083</v>
      </c>
      <c r="B1084" s="3" t="s">
        <v>948</v>
      </c>
      <c r="C1084" s="3" t="str">
        <f>"许还方"</f>
        <v>许还方</v>
      </c>
      <c r="D1084" s="3" t="s">
        <v>999</v>
      </c>
    </row>
    <row r="1085" ht="25" customHeight="1" spans="1:4">
      <c r="A1085" s="2">
        <v>1084</v>
      </c>
      <c r="B1085" s="3" t="s">
        <v>948</v>
      </c>
      <c r="C1085" s="3" t="str">
        <f>"吴冰"</f>
        <v>吴冰</v>
      </c>
      <c r="D1085" s="3" t="s">
        <v>1000</v>
      </c>
    </row>
    <row r="1086" ht="25" customHeight="1" spans="1:4">
      <c r="A1086" s="2">
        <v>1085</v>
      </c>
      <c r="B1086" s="3" t="s">
        <v>948</v>
      </c>
      <c r="C1086" s="3" t="str">
        <f>"羊晓颖"</f>
        <v>羊晓颖</v>
      </c>
      <c r="D1086" s="3" t="s">
        <v>65</v>
      </c>
    </row>
    <row r="1087" ht="25" customHeight="1" spans="1:4">
      <c r="A1087" s="2">
        <v>1086</v>
      </c>
      <c r="B1087" s="3" t="s">
        <v>948</v>
      </c>
      <c r="C1087" s="3" t="str">
        <f>"陈果果"</f>
        <v>陈果果</v>
      </c>
      <c r="D1087" s="3" t="s">
        <v>1001</v>
      </c>
    </row>
    <row r="1088" ht="25" customHeight="1" spans="1:4">
      <c r="A1088" s="2">
        <v>1087</v>
      </c>
      <c r="B1088" s="3" t="s">
        <v>948</v>
      </c>
      <c r="C1088" s="3" t="str">
        <f>"林丽芬"</f>
        <v>林丽芬</v>
      </c>
      <c r="D1088" s="3" t="s">
        <v>1002</v>
      </c>
    </row>
    <row r="1089" ht="25" customHeight="1" spans="1:4">
      <c r="A1089" s="2">
        <v>1088</v>
      </c>
      <c r="B1089" s="3" t="s">
        <v>948</v>
      </c>
      <c r="C1089" s="3" t="str">
        <f>"陈彦彤"</f>
        <v>陈彦彤</v>
      </c>
      <c r="D1089" s="3" t="s">
        <v>1003</v>
      </c>
    </row>
    <row r="1090" ht="25" customHeight="1" spans="1:4">
      <c r="A1090" s="2">
        <v>1089</v>
      </c>
      <c r="B1090" s="3" t="s">
        <v>948</v>
      </c>
      <c r="C1090" s="3" t="str">
        <f>"罗剑锋"</f>
        <v>罗剑锋</v>
      </c>
      <c r="D1090" s="3" t="s">
        <v>1004</v>
      </c>
    </row>
    <row r="1091" ht="25" customHeight="1" spans="1:4">
      <c r="A1091" s="2">
        <v>1090</v>
      </c>
      <c r="B1091" s="3" t="s">
        <v>948</v>
      </c>
      <c r="C1091" s="3" t="str">
        <f>"陈柳屹"</f>
        <v>陈柳屹</v>
      </c>
      <c r="D1091" s="3" t="s">
        <v>1005</v>
      </c>
    </row>
    <row r="1092" ht="25" customHeight="1" spans="1:4">
      <c r="A1092" s="2">
        <v>1091</v>
      </c>
      <c r="B1092" s="3" t="s">
        <v>948</v>
      </c>
      <c r="C1092" s="3" t="str">
        <f>"王朝富"</f>
        <v>王朝富</v>
      </c>
      <c r="D1092" s="3" t="s">
        <v>1006</v>
      </c>
    </row>
    <row r="1093" ht="25" customHeight="1" spans="1:4">
      <c r="A1093" s="2">
        <v>1092</v>
      </c>
      <c r="B1093" s="3" t="s">
        <v>948</v>
      </c>
      <c r="C1093" s="3" t="str">
        <f>"黎慧岭"</f>
        <v>黎慧岭</v>
      </c>
      <c r="D1093" s="3" t="s">
        <v>1007</v>
      </c>
    </row>
    <row r="1094" ht="25" customHeight="1" spans="1:4">
      <c r="A1094" s="2">
        <v>1093</v>
      </c>
      <c r="B1094" s="3" t="s">
        <v>948</v>
      </c>
      <c r="C1094" s="3" t="str">
        <f>"冯琴"</f>
        <v>冯琴</v>
      </c>
      <c r="D1094" s="3" t="s">
        <v>1008</v>
      </c>
    </row>
    <row r="1095" ht="25" customHeight="1" spans="1:4">
      <c r="A1095" s="2">
        <v>1094</v>
      </c>
      <c r="B1095" s="3" t="s">
        <v>948</v>
      </c>
      <c r="C1095" s="3" t="str">
        <f>"黄紫薇"</f>
        <v>黄紫薇</v>
      </c>
      <c r="D1095" s="3" t="s">
        <v>1009</v>
      </c>
    </row>
    <row r="1096" ht="25" customHeight="1" spans="1:4">
      <c r="A1096" s="2">
        <v>1095</v>
      </c>
      <c r="B1096" s="3" t="s">
        <v>948</v>
      </c>
      <c r="C1096" s="3" t="str">
        <f>"符祯"</f>
        <v>符祯</v>
      </c>
      <c r="D1096" s="3" t="s">
        <v>1010</v>
      </c>
    </row>
    <row r="1097" ht="25" customHeight="1" spans="1:4">
      <c r="A1097" s="2">
        <v>1096</v>
      </c>
      <c r="B1097" s="3" t="s">
        <v>948</v>
      </c>
      <c r="C1097" s="3" t="str">
        <f>"王东妮"</f>
        <v>王东妮</v>
      </c>
      <c r="D1097" s="3" t="s">
        <v>1011</v>
      </c>
    </row>
    <row r="1098" ht="25" customHeight="1" spans="1:4">
      <c r="A1098" s="2">
        <v>1097</v>
      </c>
      <c r="B1098" s="3" t="s">
        <v>948</v>
      </c>
      <c r="C1098" s="3" t="str">
        <f>"刘家兴"</f>
        <v>刘家兴</v>
      </c>
      <c r="D1098" s="3" t="s">
        <v>1012</v>
      </c>
    </row>
    <row r="1099" ht="25" customHeight="1" spans="1:4">
      <c r="A1099" s="2">
        <v>1098</v>
      </c>
      <c r="B1099" s="3" t="s">
        <v>948</v>
      </c>
      <c r="C1099" s="3" t="str">
        <f>"刘文芳"</f>
        <v>刘文芳</v>
      </c>
      <c r="D1099" s="3" t="s">
        <v>1013</v>
      </c>
    </row>
    <row r="1100" ht="25" customHeight="1" spans="1:4">
      <c r="A1100" s="2">
        <v>1099</v>
      </c>
      <c r="B1100" s="3" t="s">
        <v>948</v>
      </c>
      <c r="C1100" s="3" t="str">
        <f>"张齐苗"</f>
        <v>张齐苗</v>
      </c>
      <c r="D1100" s="3" t="s">
        <v>1014</v>
      </c>
    </row>
    <row r="1101" ht="25" customHeight="1" spans="1:4">
      <c r="A1101" s="2">
        <v>1100</v>
      </c>
      <c r="B1101" s="3" t="s">
        <v>948</v>
      </c>
      <c r="C1101" s="3" t="str">
        <f>"林欣"</f>
        <v>林欣</v>
      </c>
      <c r="D1101" s="3" t="s">
        <v>929</v>
      </c>
    </row>
    <row r="1102" ht="25" customHeight="1" spans="1:4">
      <c r="A1102" s="2">
        <v>1101</v>
      </c>
      <c r="B1102" s="3" t="s">
        <v>948</v>
      </c>
      <c r="C1102" s="3" t="str">
        <f>"王丹南"</f>
        <v>王丹南</v>
      </c>
      <c r="D1102" s="3" t="s">
        <v>1015</v>
      </c>
    </row>
    <row r="1103" ht="25" customHeight="1" spans="1:4">
      <c r="A1103" s="2">
        <v>1102</v>
      </c>
      <c r="B1103" s="3" t="s">
        <v>948</v>
      </c>
      <c r="C1103" s="3" t="str">
        <f>"黎暄暄"</f>
        <v>黎暄暄</v>
      </c>
      <c r="D1103" s="3" t="s">
        <v>1016</v>
      </c>
    </row>
    <row r="1104" ht="25" customHeight="1" spans="1:4">
      <c r="A1104" s="2">
        <v>1103</v>
      </c>
      <c r="B1104" s="3" t="s">
        <v>948</v>
      </c>
      <c r="C1104" s="3" t="str">
        <f>"李春雪"</f>
        <v>李春雪</v>
      </c>
      <c r="D1104" s="3" t="s">
        <v>1017</v>
      </c>
    </row>
    <row r="1105" ht="25" customHeight="1" spans="1:4">
      <c r="A1105" s="2">
        <v>1104</v>
      </c>
      <c r="B1105" s="3" t="s">
        <v>948</v>
      </c>
      <c r="C1105" s="3" t="str">
        <f>"孙荣莉"</f>
        <v>孙荣莉</v>
      </c>
      <c r="D1105" s="3" t="s">
        <v>1018</v>
      </c>
    </row>
    <row r="1106" ht="25" customHeight="1" spans="1:4">
      <c r="A1106" s="2">
        <v>1105</v>
      </c>
      <c r="B1106" s="3" t="s">
        <v>948</v>
      </c>
      <c r="C1106" s="3" t="str">
        <f>"李诗琪"</f>
        <v>李诗琪</v>
      </c>
      <c r="D1106" s="3" t="s">
        <v>1019</v>
      </c>
    </row>
    <row r="1107" ht="25" customHeight="1" spans="1:4">
      <c r="A1107" s="2">
        <v>1106</v>
      </c>
      <c r="B1107" s="3" t="s">
        <v>948</v>
      </c>
      <c r="C1107" s="3" t="str">
        <f>"张丽蓉"</f>
        <v>张丽蓉</v>
      </c>
      <c r="D1107" s="3" t="s">
        <v>1020</v>
      </c>
    </row>
    <row r="1108" ht="25" customHeight="1" spans="1:4">
      <c r="A1108" s="2">
        <v>1107</v>
      </c>
      <c r="B1108" s="3" t="s">
        <v>948</v>
      </c>
      <c r="C1108" s="3" t="str">
        <f>"吴江娜"</f>
        <v>吴江娜</v>
      </c>
      <c r="D1108" s="3" t="s">
        <v>1021</v>
      </c>
    </row>
    <row r="1109" ht="25" customHeight="1" spans="1:4">
      <c r="A1109" s="2">
        <v>1108</v>
      </c>
      <c r="B1109" s="3" t="s">
        <v>948</v>
      </c>
      <c r="C1109" s="3" t="str">
        <f>"黄亦皇黄"</f>
        <v>黄亦皇黄</v>
      </c>
      <c r="D1109" s="3" t="s">
        <v>1022</v>
      </c>
    </row>
    <row r="1110" ht="25" customHeight="1" spans="1:4">
      <c r="A1110" s="2">
        <v>1109</v>
      </c>
      <c r="B1110" s="3" t="s">
        <v>948</v>
      </c>
      <c r="C1110" s="3" t="str">
        <f>"王紫倩"</f>
        <v>王紫倩</v>
      </c>
      <c r="D1110" s="3" t="s">
        <v>1023</v>
      </c>
    </row>
    <row r="1111" ht="25" customHeight="1" spans="1:4">
      <c r="A1111" s="2">
        <v>1110</v>
      </c>
      <c r="B1111" s="3" t="s">
        <v>948</v>
      </c>
      <c r="C1111" s="3" t="str">
        <f>"杨兴莹"</f>
        <v>杨兴莹</v>
      </c>
      <c r="D1111" s="3" t="s">
        <v>1024</v>
      </c>
    </row>
    <row r="1112" ht="25" customHeight="1" spans="1:4">
      <c r="A1112" s="2">
        <v>1111</v>
      </c>
      <c r="B1112" s="3" t="s">
        <v>948</v>
      </c>
      <c r="C1112" s="3" t="str">
        <f>"陈露"</f>
        <v>陈露</v>
      </c>
      <c r="D1112" s="3" t="s">
        <v>1025</v>
      </c>
    </row>
    <row r="1113" ht="25" customHeight="1" spans="1:4">
      <c r="A1113" s="2">
        <v>1112</v>
      </c>
      <c r="B1113" s="3" t="s">
        <v>948</v>
      </c>
      <c r="C1113" s="3" t="str">
        <f>"姚金秀"</f>
        <v>姚金秀</v>
      </c>
      <c r="D1113" s="3" t="s">
        <v>1026</v>
      </c>
    </row>
    <row r="1114" ht="25" customHeight="1" spans="1:4">
      <c r="A1114" s="2">
        <v>1113</v>
      </c>
      <c r="B1114" s="3" t="s">
        <v>948</v>
      </c>
      <c r="C1114" s="3" t="str">
        <f>"陈曼丽"</f>
        <v>陈曼丽</v>
      </c>
      <c r="D1114" s="3" t="s">
        <v>38</v>
      </c>
    </row>
    <row r="1115" ht="25" customHeight="1" spans="1:4">
      <c r="A1115" s="2">
        <v>1114</v>
      </c>
      <c r="B1115" s="3" t="s">
        <v>948</v>
      </c>
      <c r="C1115" s="3" t="str">
        <f>"罗敏"</f>
        <v>罗敏</v>
      </c>
      <c r="D1115" s="3" t="s">
        <v>1027</v>
      </c>
    </row>
    <row r="1116" ht="25" customHeight="1" spans="1:4">
      <c r="A1116" s="2">
        <v>1115</v>
      </c>
      <c r="B1116" s="3" t="s">
        <v>948</v>
      </c>
      <c r="C1116" s="3" t="str">
        <f>"阮琳雅"</f>
        <v>阮琳雅</v>
      </c>
      <c r="D1116" s="3" t="s">
        <v>1028</v>
      </c>
    </row>
    <row r="1117" ht="25" customHeight="1" spans="1:4">
      <c r="A1117" s="2">
        <v>1116</v>
      </c>
      <c r="B1117" s="3" t="s">
        <v>948</v>
      </c>
      <c r="C1117" s="3" t="str">
        <f>"文诗莹"</f>
        <v>文诗莹</v>
      </c>
      <c r="D1117" s="3" t="s">
        <v>1029</v>
      </c>
    </row>
    <row r="1118" ht="25" customHeight="1" spans="1:4">
      <c r="A1118" s="2">
        <v>1117</v>
      </c>
      <c r="B1118" s="3" t="s">
        <v>948</v>
      </c>
      <c r="C1118" s="3" t="str">
        <f>"陈莹"</f>
        <v>陈莹</v>
      </c>
      <c r="D1118" s="3" t="s">
        <v>1030</v>
      </c>
    </row>
    <row r="1119" ht="25" customHeight="1" spans="1:4">
      <c r="A1119" s="2">
        <v>1118</v>
      </c>
      <c r="B1119" s="3" t="s">
        <v>948</v>
      </c>
      <c r="C1119" s="3" t="str">
        <f>"王金秀"</f>
        <v>王金秀</v>
      </c>
      <c r="D1119" s="3" t="s">
        <v>1031</v>
      </c>
    </row>
    <row r="1120" ht="25" customHeight="1" spans="1:4">
      <c r="A1120" s="2">
        <v>1119</v>
      </c>
      <c r="B1120" s="3" t="s">
        <v>948</v>
      </c>
      <c r="C1120" s="3" t="str">
        <f>"吴钰"</f>
        <v>吴钰</v>
      </c>
      <c r="D1120" s="3" t="s">
        <v>1032</v>
      </c>
    </row>
    <row r="1121" ht="25" customHeight="1" spans="1:4">
      <c r="A1121" s="2">
        <v>1120</v>
      </c>
      <c r="B1121" s="3" t="s">
        <v>948</v>
      </c>
      <c r="C1121" s="3" t="str">
        <f>"杨晓君"</f>
        <v>杨晓君</v>
      </c>
      <c r="D1121" s="3" t="s">
        <v>1033</v>
      </c>
    </row>
    <row r="1122" ht="25" customHeight="1" spans="1:4">
      <c r="A1122" s="2">
        <v>1121</v>
      </c>
      <c r="B1122" s="3" t="s">
        <v>948</v>
      </c>
      <c r="C1122" s="3" t="str">
        <f>"符才锦"</f>
        <v>符才锦</v>
      </c>
      <c r="D1122" s="3" t="s">
        <v>1034</v>
      </c>
    </row>
    <row r="1123" ht="25" customHeight="1" spans="1:4">
      <c r="A1123" s="2">
        <v>1122</v>
      </c>
      <c r="B1123" s="3" t="s">
        <v>948</v>
      </c>
      <c r="C1123" s="3" t="str">
        <f>"陈青苗"</f>
        <v>陈青苗</v>
      </c>
      <c r="D1123" s="3" t="s">
        <v>1035</v>
      </c>
    </row>
    <row r="1124" ht="25" customHeight="1" spans="1:4">
      <c r="A1124" s="2">
        <v>1123</v>
      </c>
      <c r="B1124" s="3" t="s">
        <v>948</v>
      </c>
      <c r="C1124" s="3" t="str">
        <f>"蒙仙飞"</f>
        <v>蒙仙飞</v>
      </c>
      <c r="D1124" s="3" t="s">
        <v>1036</v>
      </c>
    </row>
    <row r="1125" ht="25" customHeight="1" spans="1:4">
      <c r="A1125" s="2">
        <v>1124</v>
      </c>
      <c r="B1125" s="3" t="s">
        <v>948</v>
      </c>
      <c r="C1125" s="3" t="str">
        <f>"何精杯"</f>
        <v>何精杯</v>
      </c>
      <c r="D1125" s="3" t="s">
        <v>1037</v>
      </c>
    </row>
    <row r="1126" ht="25" customHeight="1" spans="1:4">
      <c r="A1126" s="2">
        <v>1125</v>
      </c>
      <c r="B1126" s="3" t="s">
        <v>948</v>
      </c>
      <c r="C1126" s="3" t="str">
        <f>"马宁"</f>
        <v>马宁</v>
      </c>
      <c r="D1126" s="3" t="s">
        <v>1038</v>
      </c>
    </row>
    <row r="1127" ht="25" customHeight="1" spans="1:4">
      <c r="A1127" s="2">
        <v>1126</v>
      </c>
      <c r="B1127" s="3" t="s">
        <v>948</v>
      </c>
      <c r="C1127" s="3" t="str">
        <f>"李嘉茵"</f>
        <v>李嘉茵</v>
      </c>
      <c r="D1127" s="3" t="s">
        <v>990</v>
      </c>
    </row>
    <row r="1128" ht="25" customHeight="1" spans="1:4">
      <c r="A1128" s="2">
        <v>1127</v>
      </c>
      <c r="B1128" s="3" t="s">
        <v>948</v>
      </c>
      <c r="C1128" s="3" t="str">
        <f>"武梦璇"</f>
        <v>武梦璇</v>
      </c>
      <c r="D1128" s="3" t="s">
        <v>1039</v>
      </c>
    </row>
    <row r="1129" ht="25" customHeight="1" spans="1:4">
      <c r="A1129" s="2">
        <v>1128</v>
      </c>
      <c r="B1129" s="3" t="s">
        <v>948</v>
      </c>
      <c r="C1129" s="3" t="str">
        <f>" 符兰娇"</f>
        <v> 符兰娇</v>
      </c>
      <c r="D1129" s="3" t="s">
        <v>1040</v>
      </c>
    </row>
    <row r="1130" ht="25" customHeight="1" spans="1:4">
      <c r="A1130" s="2">
        <v>1129</v>
      </c>
      <c r="B1130" s="3" t="s">
        <v>948</v>
      </c>
      <c r="C1130" s="3" t="str">
        <f>"陈涵"</f>
        <v>陈涵</v>
      </c>
      <c r="D1130" s="3" t="s">
        <v>1041</v>
      </c>
    </row>
    <row r="1131" ht="25" customHeight="1" spans="1:4">
      <c r="A1131" s="2">
        <v>1130</v>
      </c>
      <c r="B1131" s="3" t="s">
        <v>948</v>
      </c>
      <c r="C1131" s="3" t="str">
        <f>"温慧雯"</f>
        <v>温慧雯</v>
      </c>
      <c r="D1131" s="3" t="s">
        <v>1042</v>
      </c>
    </row>
    <row r="1132" ht="25" customHeight="1" spans="1:4">
      <c r="A1132" s="2">
        <v>1131</v>
      </c>
      <c r="B1132" s="3" t="s">
        <v>948</v>
      </c>
      <c r="C1132" s="3" t="str">
        <f>"米泽杰"</f>
        <v>米泽杰</v>
      </c>
      <c r="D1132" s="3" t="s">
        <v>1043</v>
      </c>
    </row>
    <row r="1133" ht="25" customHeight="1" spans="1:4">
      <c r="A1133" s="2">
        <v>1132</v>
      </c>
      <c r="B1133" s="3" t="s">
        <v>948</v>
      </c>
      <c r="C1133" s="3" t="str">
        <f>"项光萍"</f>
        <v>项光萍</v>
      </c>
      <c r="D1133" s="3" t="s">
        <v>1044</v>
      </c>
    </row>
    <row r="1134" ht="25" customHeight="1" spans="1:4">
      <c r="A1134" s="2">
        <v>1133</v>
      </c>
      <c r="B1134" s="3" t="s">
        <v>948</v>
      </c>
      <c r="C1134" s="3" t="str">
        <f>"王石"</f>
        <v>王石</v>
      </c>
      <c r="D1134" s="3" t="s">
        <v>1045</v>
      </c>
    </row>
    <row r="1135" ht="25" customHeight="1" spans="1:4">
      <c r="A1135" s="2">
        <v>1134</v>
      </c>
      <c r="B1135" s="3" t="s">
        <v>948</v>
      </c>
      <c r="C1135" s="3" t="str">
        <f>"林瑞桃"</f>
        <v>林瑞桃</v>
      </c>
      <c r="D1135" s="3" t="s">
        <v>1046</v>
      </c>
    </row>
    <row r="1136" ht="25" customHeight="1" spans="1:4">
      <c r="A1136" s="2">
        <v>1135</v>
      </c>
      <c r="B1136" s="3" t="s">
        <v>948</v>
      </c>
      <c r="C1136" s="3" t="str">
        <f>"陆芯兰"</f>
        <v>陆芯兰</v>
      </c>
      <c r="D1136" s="3" t="s">
        <v>1047</v>
      </c>
    </row>
    <row r="1137" ht="25" customHeight="1" spans="1:4">
      <c r="A1137" s="2">
        <v>1136</v>
      </c>
      <c r="B1137" s="3" t="s">
        <v>948</v>
      </c>
      <c r="C1137" s="3" t="str">
        <f>"陈云蕾"</f>
        <v>陈云蕾</v>
      </c>
      <c r="D1137" s="3" t="s">
        <v>1048</v>
      </c>
    </row>
    <row r="1138" ht="25" customHeight="1" spans="1:4">
      <c r="A1138" s="2">
        <v>1137</v>
      </c>
      <c r="B1138" s="3" t="s">
        <v>948</v>
      </c>
      <c r="C1138" s="3" t="str">
        <f>"符德娴"</f>
        <v>符德娴</v>
      </c>
      <c r="D1138" s="3" t="s">
        <v>587</v>
      </c>
    </row>
    <row r="1139" ht="25" customHeight="1" spans="1:4">
      <c r="A1139" s="2">
        <v>1138</v>
      </c>
      <c r="B1139" s="3" t="s">
        <v>948</v>
      </c>
      <c r="C1139" s="3" t="str">
        <f>"程静柔"</f>
        <v>程静柔</v>
      </c>
      <c r="D1139" s="3" t="s">
        <v>1049</v>
      </c>
    </row>
    <row r="1140" ht="25" customHeight="1" spans="1:4">
      <c r="A1140" s="2">
        <v>1139</v>
      </c>
      <c r="B1140" s="3" t="s">
        <v>948</v>
      </c>
      <c r="C1140" s="3" t="str">
        <f>"余滨芝"</f>
        <v>余滨芝</v>
      </c>
      <c r="D1140" s="3" t="s">
        <v>1050</v>
      </c>
    </row>
    <row r="1141" ht="25" customHeight="1" spans="1:4">
      <c r="A1141" s="2">
        <v>1140</v>
      </c>
      <c r="B1141" s="3" t="s">
        <v>948</v>
      </c>
      <c r="C1141" s="3" t="str">
        <f>"符丽丽"</f>
        <v>符丽丽</v>
      </c>
      <c r="D1141" s="3" t="s">
        <v>1051</v>
      </c>
    </row>
    <row r="1142" ht="25" customHeight="1" spans="1:4">
      <c r="A1142" s="2">
        <v>1141</v>
      </c>
      <c r="B1142" s="3" t="s">
        <v>948</v>
      </c>
      <c r="C1142" s="3" t="str">
        <f>"王宇"</f>
        <v>王宇</v>
      </c>
      <c r="D1142" s="3" t="s">
        <v>1052</v>
      </c>
    </row>
    <row r="1143" ht="25" customHeight="1" spans="1:4">
      <c r="A1143" s="2">
        <v>1142</v>
      </c>
      <c r="B1143" s="3" t="s">
        <v>948</v>
      </c>
      <c r="C1143" s="3" t="str">
        <f>"吴淑娴"</f>
        <v>吴淑娴</v>
      </c>
      <c r="D1143" s="3" t="s">
        <v>1053</v>
      </c>
    </row>
    <row r="1144" ht="25" customHeight="1" spans="1:4">
      <c r="A1144" s="2">
        <v>1143</v>
      </c>
      <c r="B1144" s="3" t="s">
        <v>948</v>
      </c>
      <c r="C1144" s="3" t="str">
        <f>"林旭华"</f>
        <v>林旭华</v>
      </c>
      <c r="D1144" s="3" t="s">
        <v>1054</v>
      </c>
    </row>
    <row r="1145" ht="25" customHeight="1" spans="1:4">
      <c r="A1145" s="2">
        <v>1144</v>
      </c>
      <c r="B1145" s="3" t="s">
        <v>948</v>
      </c>
      <c r="C1145" s="3" t="str">
        <f>"童忠花"</f>
        <v>童忠花</v>
      </c>
      <c r="D1145" s="3" t="s">
        <v>1055</v>
      </c>
    </row>
    <row r="1146" ht="25" customHeight="1" spans="1:4">
      <c r="A1146" s="2">
        <v>1145</v>
      </c>
      <c r="B1146" s="3" t="s">
        <v>948</v>
      </c>
      <c r="C1146" s="3" t="str">
        <f>"陈江雨"</f>
        <v>陈江雨</v>
      </c>
      <c r="D1146" s="3" t="s">
        <v>1056</v>
      </c>
    </row>
    <row r="1147" ht="25" customHeight="1" spans="1:4">
      <c r="A1147" s="2">
        <v>1146</v>
      </c>
      <c r="B1147" s="3" t="s">
        <v>948</v>
      </c>
      <c r="C1147" s="3" t="str">
        <f>"周书昊"</f>
        <v>周书昊</v>
      </c>
      <c r="D1147" s="3" t="s">
        <v>489</v>
      </c>
    </row>
    <row r="1148" ht="25" customHeight="1" spans="1:4">
      <c r="A1148" s="2">
        <v>1147</v>
      </c>
      <c r="B1148" s="3" t="s">
        <v>948</v>
      </c>
      <c r="C1148" s="3" t="str">
        <f>"谢裕柳"</f>
        <v>谢裕柳</v>
      </c>
      <c r="D1148" s="3" t="s">
        <v>1057</v>
      </c>
    </row>
    <row r="1149" ht="25" customHeight="1" spans="1:4">
      <c r="A1149" s="2">
        <v>1148</v>
      </c>
      <c r="B1149" s="3" t="s">
        <v>948</v>
      </c>
      <c r="C1149" s="3" t="str">
        <f>"张从瑜"</f>
        <v>张从瑜</v>
      </c>
      <c r="D1149" s="3" t="s">
        <v>1058</v>
      </c>
    </row>
    <row r="1150" ht="25" customHeight="1" spans="1:4">
      <c r="A1150" s="2">
        <v>1149</v>
      </c>
      <c r="B1150" s="3" t="s">
        <v>948</v>
      </c>
      <c r="C1150" s="3" t="str">
        <f>"陈焜"</f>
        <v>陈焜</v>
      </c>
      <c r="D1150" s="3" t="s">
        <v>1059</v>
      </c>
    </row>
    <row r="1151" ht="25" customHeight="1" spans="1:4">
      <c r="A1151" s="2">
        <v>1150</v>
      </c>
      <c r="B1151" s="3" t="s">
        <v>948</v>
      </c>
      <c r="C1151" s="3" t="str">
        <f>"陈思思"</f>
        <v>陈思思</v>
      </c>
      <c r="D1151" s="3" t="s">
        <v>1060</v>
      </c>
    </row>
    <row r="1152" ht="25" customHeight="1" spans="1:4">
      <c r="A1152" s="2">
        <v>1151</v>
      </c>
      <c r="B1152" s="3" t="s">
        <v>948</v>
      </c>
      <c r="C1152" s="3" t="str">
        <f>"陈小艺"</f>
        <v>陈小艺</v>
      </c>
      <c r="D1152" s="3" t="s">
        <v>1061</v>
      </c>
    </row>
    <row r="1153" ht="25" customHeight="1" spans="1:4">
      <c r="A1153" s="2">
        <v>1152</v>
      </c>
      <c r="B1153" s="3" t="s">
        <v>948</v>
      </c>
      <c r="C1153" s="3" t="str">
        <f>"李金丽"</f>
        <v>李金丽</v>
      </c>
      <c r="D1153" s="3" t="s">
        <v>1062</v>
      </c>
    </row>
    <row r="1154" ht="25" customHeight="1" spans="1:4">
      <c r="A1154" s="2">
        <v>1153</v>
      </c>
      <c r="B1154" s="3" t="s">
        <v>948</v>
      </c>
      <c r="C1154" s="3" t="str">
        <f>"郑冠婷"</f>
        <v>郑冠婷</v>
      </c>
      <c r="D1154" s="3" t="s">
        <v>1063</v>
      </c>
    </row>
    <row r="1155" ht="25" customHeight="1" spans="1:4">
      <c r="A1155" s="2">
        <v>1154</v>
      </c>
      <c r="B1155" s="3" t="s">
        <v>948</v>
      </c>
      <c r="C1155" s="3" t="str">
        <f>"蔡婷瑶"</f>
        <v>蔡婷瑶</v>
      </c>
      <c r="D1155" s="3" t="s">
        <v>1064</v>
      </c>
    </row>
    <row r="1156" ht="25" customHeight="1" spans="1:4">
      <c r="A1156" s="2">
        <v>1155</v>
      </c>
      <c r="B1156" s="3" t="s">
        <v>948</v>
      </c>
      <c r="C1156" s="3" t="str">
        <f>"王红菊"</f>
        <v>王红菊</v>
      </c>
      <c r="D1156" s="3" t="s">
        <v>1065</v>
      </c>
    </row>
    <row r="1157" ht="25" customHeight="1" spans="1:4">
      <c r="A1157" s="2">
        <v>1156</v>
      </c>
      <c r="B1157" s="3" t="s">
        <v>948</v>
      </c>
      <c r="C1157" s="3" t="str">
        <f>"陈美红"</f>
        <v>陈美红</v>
      </c>
      <c r="D1157" s="3" t="s">
        <v>1066</v>
      </c>
    </row>
    <row r="1158" ht="25" customHeight="1" spans="1:4">
      <c r="A1158" s="2">
        <v>1157</v>
      </c>
      <c r="B1158" s="3" t="s">
        <v>948</v>
      </c>
      <c r="C1158" s="3" t="str">
        <f>"梁崇智"</f>
        <v>梁崇智</v>
      </c>
      <c r="D1158" s="3" t="s">
        <v>1067</v>
      </c>
    </row>
    <row r="1159" ht="25" customHeight="1" spans="1:4">
      <c r="A1159" s="2">
        <v>1158</v>
      </c>
      <c r="B1159" s="3" t="s">
        <v>948</v>
      </c>
      <c r="C1159" s="3" t="str">
        <f>"余伟娴"</f>
        <v>余伟娴</v>
      </c>
      <c r="D1159" s="3" t="s">
        <v>1068</v>
      </c>
    </row>
    <row r="1160" ht="25" customHeight="1" spans="1:4">
      <c r="A1160" s="2">
        <v>1159</v>
      </c>
      <c r="B1160" s="3" t="s">
        <v>948</v>
      </c>
      <c r="C1160" s="3" t="str">
        <f>"谢晶霞"</f>
        <v>谢晶霞</v>
      </c>
      <c r="D1160" s="3" t="s">
        <v>1069</v>
      </c>
    </row>
    <row r="1161" ht="25" customHeight="1" spans="1:4">
      <c r="A1161" s="2">
        <v>1160</v>
      </c>
      <c r="B1161" s="3" t="s">
        <v>948</v>
      </c>
      <c r="C1161" s="3" t="str">
        <f>"刘威"</f>
        <v>刘威</v>
      </c>
      <c r="D1161" s="3" t="s">
        <v>1070</v>
      </c>
    </row>
    <row r="1162" ht="25" customHeight="1" spans="1:4">
      <c r="A1162" s="2">
        <v>1161</v>
      </c>
      <c r="B1162" s="3" t="s">
        <v>948</v>
      </c>
      <c r="C1162" s="3" t="str">
        <f>"张琳珩"</f>
        <v>张琳珩</v>
      </c>
      <c r="D1162" s="3" t="s">
        <v>1071</v>
      </c>
    </row>
    <row r="1163" ht="25" customHeight="1" spans="1:4">
      <c r="A1163" s="2">
        <v>1162</v>
      </c>
      <c r="B1163" s="3" t="s">
        <v>948</v>
      </c>
      <c r="C1163" s="3" t="str">
        <f>"康雅琪"</f>
        <v>康雅琪</v>
      </c>
      <c r="D1163" s="3" t="s">
        <v>1072</v>
      </c>
    </row>
    <row r="1164" ht="25" customHeight="1" spans="1:4">
      <c r="A1164" s="2">
        <v>1163</v>
      </c>
      <c r="B1164" s="3" t="s">
        <v>948</v>
      </c>
      <c r="C1164" s="3" t="str">
        <f>"冯才颜"</f>
        <v>冯才颜</v>
      </c>
      <c r="D1164" s="3" t="s">
        <v>1073</v>
      </c>
    </row>
    <row r="1165" ht="25" customHeight="1" spans="1:4">
      <c r="A1165" s="2">
        <v>1164</v>
      </c>
      <c r="B1165" s="3" t="s">
        <v>948</v>
      </c>
      <c r="C1165" s="3" t="str">
        <f>"李小花"</f>
        <v>李小花</v>
      </c>
      <c r="D1165" s="3" t="s">
        <v>1074</v>
      </c>
    </row>
    <row r="1166" ht="25" customHeight="1" spans="1:4">
      <c r="A1166" s="2">
        <v>1165</v>
      </c>
      <c r="B1166" s="3" t="s">
        <v>948</v>
      </c>
      <c r="C1166" s="3" t="str">
        <f>"卓慧"</f>
        <v>卓慧</v>
      </c>
      <c r="D1166" s="3" t="s">
        <v>1075</v>
      </c>
    </row>
    <row r="1167" ht="25" customHeight="1" spans="1:4">
      <c r="A1167" s="2">
        <v>1166</v>
      </c>
      <c r="B1167" s="3" t="s">
        <v>1076</v>
      </c>
      <c r="C1167" s="3" t="str">
        <f>"陈奕宇"</f>
        <v>陈奕宇</v>
      </c>
      <c r="D1167" s="3" t="s">
        <v>294</v>
      </c>
    </row>
    <row r="1168" ht="25" customHeight="1" spans="1:4">
      <c r="A1168" s="2">
        <v>1167</v>
      </c>
      <c r="B1168" s="3" t="s">
        <v>1076</v>
      </c>
      <c r="C1168" s="3" t="str">
        <f>"孙世奇"</f>
        <v>孙世奇</v>
      </c>
      <c r="D1168" s="3" t="s">
        <v>1077</v>
      </c>
    </row>
    <row r="1169" ht="25" customHeight="1" spans="1:4">
      <c r="A1169" s="2">
        <v>1168</v>
      </c>
      <c r="B1169" s="3" t="s">
        <v>1076</v>
      </c>
      <c r="C1169" s="3" t="str">
        <f>"李世琦"</f>
        <v>李世琦</v>
      </c>
      <c r="D1169" s="3" t="s">
        <v>1078</v>
      </c>
    </row>
    <row r="1170" ht="25" customHeight="1" spans="1:4">
      <c r="A1170" s="2">
        <v>1169</v>
      </c>
      <c r="B1170" s="3" t="s">
        <v>1076</v>
      </c>
      <c r="C1170" s="3" t="str">
        <f>"张珠"</f>
        <v>张珠</v>
      </c>
      <c r="D1170" s="3" t="s">
        <v>1079</v>
      </c>
    </row>
    <row r="1171" ht="25" customHeight="1" spans="1:4">
      <c r="A1171" s="2">
        <v>1170</v>
      </c>
      <c r="B1171" s="3" t="s">
        <v>1076</v>
      </c>
      <c r="C1171" s="3" t="str">
        <f>"蔡逸霖"</f>
        <v>蔡逸霖</v>
      </c>
      <c r="D1171" s="3" t="s">
        <v>1080</v>
      </c>
    </row>
    <row r="1172" ht="25" customHeight="1" spans="1:4">
      <c r="A1172" s="2">
        <v>1171</v>
      </c>
      <c r="B1172" s="3" t="s">
        <v>1076</v>
      </c>
      <c r="C1172" s="3" t="str">
        <f>"罗振娜"</f>
        <v>罗振娜</v>
      </c>
      <c r="D1172" s="3" t="s">
        <v>1046</v>
      </c>
    </row>
    <row r="1173" ht="25" customHeight="1" spans="1:4">
      <c r="A1173" s="2">
        <v>1172</v>
      </c>
      <c r="B1173" s="3" t="s">
        <v>1076</v>
      </c>
      <c r="C1173" s="3" t="str">
        <f>"陈麒吉"</f>
        <v>陈麒吉</v>
      </c>
      <c r="D1173" s="3" t="s">
        <v>1081</v>
      </c>
    </row>
    <row r="1174" ht="25" customHeight="1" spans="1:4">
      <c r="A1174" s="2">
        <v>1173</v>
      </c>
      <c r="B1174" s="3" t="s">
        <v>1076</v>
      </c>
      <c r="C1174" s="3" t="str">
        <f>"陈玺冰"</f>
        <v>陈玺冰</v>
      </c>
      <c r="D1174" s="3" t="s">
        <v>1082</v>
      </c>
    </row>
    <row r="1175" ht="25" customHeight="1" spans="1:4">
      <c r="A1175" s="2">
        <v>1174</v>
      </c>
      <c r="B1175" s="3" t="s">
        <v>1076</v>
      </c>
      <c r="C1175" s="3" t="str">
        <f>"倪佳萍"</f>
        <v>倪佳萍</v>
      </c>
      <c r="D1175" s="3" t="s">
        <v>1083</v>
      </c>
    </row>
    <row r="1176" ht="25" customHeight="1" spans="1:4">
      <c r="A1176" s="2">
        <v>1175</v>
      </c>
      <c r="B1176" s="3" t="s">
        <v>1076</v>
      </c>
      <c r="C1176" s="3" t="str">
        <f>"叶晓雯"</f>
        <v>叶晓雯</v>
      </c>
      <c r="D1176" s="3" t="s">
        <v>992</v>
      </c>
    </row>
    <row r="1177" ht="25" customHeight="1" spans="1:4">
      <c r="A1177" s="2">
        <v>1176</v>
      </c>
      <c r="B1177" s="3" t="s">
        <v>1076</v>
      </c>
      <c r="C1177" s="3" t="str">
        <f>"李维维"</f>
        <v>李维维</v>
      </c>
      <c r="D1177" s="3" t="s">
        <v>1084</v>
      </c>
    </row>
    <row r="1178" ht="25" customHeight="1" spans="1:4">
      <c r="A1178" s="2">
        <v>1177</v>
      </c>
      <c r="B1178" s="3" t="s">
        <v>1076</v>
      </c>
      <c r="C1178" s="3" t="str">
        <f>"赵香霞"</f>
        <v>赵香霞</v>
      </c>
      <c r="D1178" s="3" t="s">
        <v>990</v>
      </c>
    </row>
    <row r="1179" ht="25" customHeight="1" spans="1:4">
      <c r="A1179" s="2">
        <v>1178</v>
      </c>
      <c r="B1179" s="3" t="s">
        <v>1076</v>
      </c>
      <c r="C1179" s="3" t="str">
        <f>"王美琼"</f>
        <v>王美琼</v>
      </c>
      <c r="D1179" s="3" t="s">
        <v>927</v>
      </c>
    </row>
    <row r="1180" ht="25" customHeight="1" spans="1:4">
      <c r="A1180" s="2">
        <v>1179</v>
      </c>
      <c r="B1180" s="3" t="s">
        <v>1076</v>
      </c>
      <c r="C1180" s="3" t="str">
        <f>"刘蔚琳"</f>
        <v>刘蔚琳</v>
      </c>
      <c r="D1180" s="3" t="s">
        <v>1085</v>
      </c>
    </row>
    <row r="1181" ht="25" customHeight="1" spans="1:4">
      <c r="A1181" s="2">
        <v>1180</v>
      </c>
      <c r="B1181" s="3" t="s">
        <v>1076</v>
      </c>
      <c r="C1181" s="3" t="str">
        <f>"云非凡"</f>
        <v>云非凡</v>
      </c>
      <c r="D1181" s="3" t="s">
        <v>1086</v>
      </c>
    </row>
    <row r="1182" ht="25" customHeight="1" spans="1:4">
      <c r="A1182" s="2">
        <v>1181</v>
      </c>
      <c r="B1182" s="3" t="s">
        <v>1076</v>
      </c>
      <c r="C1182" s="3" t="str">
        <f>"张宝月"</f>
        <v>张宝月</v>
      </c>
      <c r="D1182" s="3" t="s">
        <v>1087</v>
      </c>
    </row>
    <row r="1183" ht="25" customHeight="1" spans="1:4">
      <c r="A1183" s="2">
        <v>1182</v>
      </c>
      <c r="B1183" s="3" t="s">
        <v>1076</v>
      </c>
      <c r="C1183" s="3" t="str">
        <f>"王源"</f>
        <v>王源</v>
      </c>
      <c r="D1183" s="3" t="s">
        <v>1088</v>
      </c>
    </row>
    <row r="1184" ht="25" customHeight="1" spans="1:4">
      <c r="A1184" s="2">
        <v>1183</v>
      </c>
      <c r="B1184" s="3" t="s">
        <v>1076</v>
      </c>
      <c r="C1184" s="3" t="str">
        <f>"李春婧"</f>
        <v>李春婧</v>
      </c>
      <c r="D1184" s="3" t="s">
        <v>1089</v>
      </c>
    </row>
    <row r="1185" ht="25" customHeight="1" spans="1:4">
      <c r="A1185" s="2">
        <v>1184</v>
      </c>
      <c r="B1185" s="3" t="s">
        <v>1076</v>
      </c>
      <c r="C1185" s="3" t="str">
        <f>"王妍"</f>
        <v>王妍</v>
      </c>
      <c r="D1185" s="3" t="s">
        <v>1090</v>
      </c>
    </row>
    <row r="1186" ht="25" customHeight="1" spans="1:4">
      <c r="A1186" s="2">
        <v>1185</v>
      </c>
      <c r="B1186" s="3" t="s">
        <v>1076</v>
      </c>
      <c r="C1186" s="3" t="str">
        <f>"林怡"</f>
        <v>林怡</v>
      </c>
      <c r="D1186" s="3" t="s">
        <v>609</v>
      </c>
    </row>
    <row r="1187" ht="25" customHeight="1" spans="1:4">
      <c r="A1187" s="2">
        <v>1186</v>
      </c>
      <c r="B1187" s="3" t="s">
        <v>1076</v>
      </c>
      <c r="C1187" s="3" t="str">
        <f>"欧琳琳"</f>
        <v>欧琳琳</v>
      </c>
      <c r="D1187" s="3" t="s">
        <v>503</v>
      </c>
    </row>
    <row r="1188" ht="25" customHeight="1" spans="1:4">
      <c r="A1188" s="2">
        <v>1187</v>
      </c>
      <c r="B1188" s="3" t="s">
        <v>1076</v>
      </c>
      <c r="C1188" s="3" t="str">
        <f>"林青"</f>
        <v>林青</v>
      </c>
      <c r="D1188" s="3" t="s">
        <v>781</v>
      </c>
    </row>
    <row r="1189" ht="25" customHeight="1" spans="1:4">
      <c r="A1189" s="2">
        <v>1188</v>
      </c>
      <c r="B1189" s="3" t="s">
        <v>1076</v>
      </c>
      <c r="C1189" s="3" t="str">
        <f>"刘美婵"</f>
        <v>刘美婵</v>
      </c>
      <c r="D1189" s="3" t="s">
        <v>1091</v>
      </c>
    </row>
    <row r="1190" ht="25" customHeight="1" spans="1:4">
      <c r="A1190" s="2">
        <v>1189</v>
      </c>
      <c r="B1190" s="3" t="s">
        <v>1076</v>
      </c>
      <c r="C1190" s="3" t="str">
        <f>"王诗曼"</f>
        <v>王诗曼</v>
      </c>
      <c r="D1190" s="3" t="s">
        <v>1092</v>
      </c>
    </row>
    <row r="1191" ht="25" customHeight="1" spans="1:4">
      <c r="A1191" s="2">
        <v>1190</v>
      </c>
      <c r="B1191" s="3" t="s">
        <v>1076</v>
      </c>
      <c r="C1191" s="3" t="str">
        <f>"吴剑玲"</f>
        <v>吴剑玲</v>
      </c>
      <c r="D1191" s="3" t="s">
        <v>1093</v>
      </c>
    </row>
    <row r="1192" ht="25" customHeight="1" spans="1:4">
      <c r="A1192" s="2">
        <v>1191</v>
      </c>
      <c r="B1192" s="3" t="s">
        <v>1076</v>
      </c>
      <c r="C1192" s="3" t="str">
        <f>"陈龄美"</f>
        <v>陈龄美</v>
      </c>
      <c r="D1192" s="3" t="s">
        <v>1094</v>
      </c>
    </row>
    <row r="1193" ht="25" customHeight="1" spans="1:4">
      <c r="A1193" s="2">
        <v>1192</v>
      </c>
      <c r="B1193" s="3" t="s">
        <v>1076</v>
      </c>
      <c r="C1193" s="3" t="str">
        <f>"杨春丽"</f>
        <v>杨春丽</v>
      </c>
      <c r="D1193" s="3" t="s">
        <v>1095</v>
      </c>
    </row>
    <row r="1194" ht="25" customHeight="1" spans="1:4">
      <c r="A1194" s="2">
        <v>1193</v>
      </c>
      <c r="B1194" s="3" t="s">
        <v>1076</v>
      </c>
      <c r="C1194" s="3" t="str">
        <f>"张昕"</f>
        <v>张昕</v>
      </c>
      <c r="D1194" s="3" t="s">
        <v>1096</v>
      </c>
    </row>
    <row r="1195" ht="25" customHeight="1" spans="1:4">
      <c r="A1195" s="2">
        <v>1194</v>
      </c>
      <c r="B1195" s="3" t="s">
        <v>1097</v>
      </c>
      <c r="C1195" s="3" t="str">
        <f>"吴宗进"</f>
        <v>吴宗进</v>
      </c>
      <c r="D1195" s="3" t="s">
        <v>1098</v>
      </c>
    </row>
    <row r="1196" ht="25" customHeight="1" spans="1:4">
      <c r="A1196" s="2">
        <v>1195</v>
      </c>
      <c r="B1196" s="3" t="s">
        <v>1097</v>
      </c>
      <c r="C1196" s="3" t="str">
        <f>"林仕斌"</f>
        <v>林仕斌</v>
      </c>
      <c r="D1196" s="3" t="s">
        <v>1099</v>
      </c>
    </row>
    <row r="1197" ht="25" customHeight="1" spans="1:4">
      <c r="A1197" s="2">
        <v>1196</v>
      </c>
      <c r="B1197" s="3" t="s">
        <v>1097</v>
      </c>
      <c r="C1197" s="3" t="str">
        <f>"吴智伟"</f>
        <v>吴智伟</v>
      </c>
      <c r="D1197" s="3" t="s">
        <v>1100</v>
      </c>
    </row>
    <row r="1198" ht="25" customHeight="1" spans="1:4">
      <c r="A1198" s="2">
        <v>1197</v>
      </c>
      <c r="B1198" s="3" t="s">
        <v>1097</v>
      </c>
      <c r="C1198" s="3" t="str">
        <f>"陈侣"</f>
        <v>陈侣</v>
      </c>
      <c r="D1198" s="3" t="s">
        <v>1101</v>
      </c>
    </row>
    <row r="1199" ht="25" customHeight="1" spans="1:4">
      <c r="A1199" s="2">
        <v>1198</v>
      </c>
      <c r="B1199" s="3" t="s">
        <v>1097</v>
      </c>
      <c r="C1199" s="3" t="str">
        <f>"钟斌"</f>
        <v>钟斌</v>
      </c>
      <c r="D1199" s="3" t="s">
        <v>1102</v>
      </c>
    </row>
    <row r="1200" ht="25" customHeight="1" spans="1:4">
      <c r="A1200" s="2">
        <v>1199</v>
      </c>
      <c r="B1200" s="3" t="s">
        <v>1097</v>
      </c>
      <c r="C1200" s="3" t="str">
        <f>"陈诚"</f>
        <v>陈诚</v>
      </c>
      <c r="D1200" s="3" t="s">
        <v>1103</v>
      </c>
    </row>
    <row r="1201" ht="25" customHeight="1" spans="1:4">
      <c r="A1201" s="2">
        <v>1200</v>
      </c>
      <c r="B1201" s="3" t="s">
        <v>1097</v>
      </c>
      <c r="C1201" s="3" t="str">
        <f>"劳开生"</f>
        <v>劳开生</v>
      </c>
      <c r="D1201" s="3" t="s">
        <v>1104</v>
      </c>
    </row>
    <row r="1202" ht="25" customHeight="1" spans="1:4">
      <c r="A1202" s="2">
        <v>1201</v>
      </c>
      <c r="B1202" s="3" t="s">
        <v>1097</v>
      </c>
      <c r="C1202" s="3" t="str">
        <f>"林立方"</f>
        <v>林立方</v>
      </c>
      <c r="D1202" s="3" t="s">
        <v>1105</v>
      </c>
    </row>
    <row r="1203" ht="25" customHeight="1" spans="1:4">
      <c r="A1203" s="2">
        <v>1202</v>
      </c>
      <c r="B1203" s="3" t="s">
        <v>1097</v>
      </c>
      <c r="C1203" s="3" t="str">
        <f>"陈冠考"</f>
        <v>陈冠考</v>
      </c>
      <c r="D1203" s="3" t="s">
        <v>1106</v>
      </c>
    </row>
    <row r="1204" ht="25" customHeight="1" spans="1:4">
      <c r="A1204" s="2">
        <v>1203</v>
      </c>
      <c r="B1204" s="3" t="s">
        <v>1097</v>
      </c>
      <c r="C1204" s="3" t="str">
        <f>"邢书华"</f>
        <v>邢书华</v>
      </c>
      <c r="D1204" s="3" t="s">
        <v>1107</v>
      </c>
    </row>
    <row r="1205" ht="25" customHeight="1" spans="1:4">
      <c r="A1205" s="2">
        <v>1204</v>
      </c>
      <c r="B1205" s="3" t="s">
        <v>1097</v>
      </c>
      <c r="C1205" s="3" t="str">
        <f>"赖明裕"</f>
        <v>赖明裕</v>
      </c>
      <c r="D1205" s="3" t="s">
        <v>1108</v>
      </c>
    </row>
    <row r="1206" ht="25" customHeight="1" spans="1:4">
      <c r="A1206" s="2">
        <v>1205</v>
      </c>
      <c r="B1206" s="3" t="s">
        <v>1097</v>
      </c>
      <c r="C1206" s="3" t="str">
        <f>"邢益栋"</f>
        <v>邢益栋</v>
      </c>
      <c r="D1206" s="3" t="s">
        <v>1109</v>
      </c>
    </row>
    <row r="1207" ht="25" customHeight="1" spans="1:4">
      <c r="A1207" s="2">
        <v>1206</v>
      </c>
      <c r="B1207" s="3" t="s">
        <v>1097</v>
      </c>
      <c r="C1207" s="3" t="str">
        <f>"梁锐"</f>
        <v>梁锐</v>
      </c>
      <c r="D1207" s="3" t="s">
        <v>1110</v>
      </c>
    </row>
    <row r="1208" ht="25" customHeight="1" spans="1:4">
      <c r="A1208" s="2">
        <v>1207</v>
      </c>
      <c r="B1208" s="3" t="s">
        <v>1097</v>
      </c>
      <c r="C1208" s="3" t="str">
        <f>"麦突"</f>
        <v>麦突</v>
      </c>
      <c r="D1208" s="3" t="s">
        <v>1111</v>
      </c>
    </row>
    <row r="1209" ht="25" customHeight="1" spans="1:4">
      <c r="A1209" s="2">
        <v>1208</v>
      </c>
      <c r="B1209" s="3" t="s">
        <v>1097</v>
      </c>
      <c r="C1209" s="3" t="str">
        <f>"高亚志"</f>
        <v>高亚志</v>
      </c>
      <c r="D1209" s="3" t="s">
        <v>1112</v>
      </c>
    </row>
    <row r="1210" ht="25" customHeight="1" spans="1:4">
      <c r="A1210" s="2">
        <v>1209</v>
      </c>
      <c r="B1210" s="3" t="s">
        <v>1097</v>
      </c>
      <c r="C1210" s="3" t="str">
        <f>"苏才盛"</f>
        <v>苏才盛</v>
      </c>
      <c r="D1210" s="3" t="s">
        <v>1107</v>
      </c>
    </row>
    <row r="1211" ht="25" customHeight="1" spans="1:4">
      <c r="A1211" s="2">
        <v>1210</v>
      </c>
      <c r="B1211" s="3" t="s">
        <v>1097</v>
      </c>
      <c r="C1211" s="3" t="str">
        <f>"陈玺任"</f>
        <v>陈玺任</v>
      </c>
      <c r="D1211" s="3" t="s">
        <v>1113</v>
      </c>
    </row>
    <row r="1212" ht="25" customHeight="1" spans="1:4">
      <c r="A1212" s="2">
        <v>1211</v>
      </c>
      <c r="B1212" s="3" t="s">
        <v>1097</v>
      </c>
      <c r="C1212" s="3" t="str">
        <f>"张博云"</f>
        <v>张博云</v>
      </c>
      <c r="D1212" s="3" t="s">
        <v>1109</v>
      </c>
    </row>
    <row r="1213" ht="25" customHeight="1" spans="1:4">
      <c r="A1213" s="2">
        <v>1212</v>
      </c>
      <c r="B1213" s="3" t="s">
        <v>1097</v>
      </c>
      <c r="C1213" s="3" t="str">
        <f>"符明昊"</f>
        <v>符明昊</v>
      </c>
      <c r="D1213" s="3" t="s">
        <v>1114</v>
      </c>
    </row>
    <row r="1214" ht="25" customHeight="1" spans="1:4">
      <c r="A1214" s="2">
        <v>1213</v>
      </c>
      <c r="B1214" s="3" t="s">
        <v>1097</v>
      </c>
      <c r="C1214" s="3" t="str">
        <f>"许卓栋"</f>
        <v>许卓栋</v>
      </c>
      <c r="D1214" s="3" t="s">
        <v>1115</v>
      </c>
    </row>
    <row r="1215" ht="25" customHeight="1" spans="1:4">
      <c r="A1215" s="2">
        <v>1214</v>
      </c>
      <c r="B1215" s="3" t="s">
        <v>1097</v>
      </c>
      <c r="C1215" s="3" t="str">
        <f>"纪威威"</f>
        <v>纪威威</v>
      </c>
      <c r="D1215" s="3" t="s">
        <v>1116</v>
      </c>
    </row>
    <row r="1216" ht="25" customHeight="1" spans="1:4">
      <c r="A1216" s="2">
        <v>1215</v>
      </c>
      <c r="B1216" s="3" t="s">
        <v>1097</v>
      </c>
      <c r="C1216" s="3" t="str">
        <f>"李永晋"</f>
        <v>李永晋</v>
      </c>
      <c r="D1216" s="3" t="s">
        <v>1117</v>
      </c>
    </row>
    <row r="1217" ht="25" customHeight="1" spans="1:4">
      <c r="A1217" s="2">
        <v>1216</v>
      </c>
      <c r="B1217" s="3" t="s">
        <v>1097</v>
      </c>
      <c r="C1217" s="3" t="str">
        <f>"符逢林"</f>
        <v>符逢林</v>
      </c>
      <c r="D1217" s="3" t="s">
        <v>1118</v>
      </c>
    </row>
    <row r="1218" ht="25" customHeight="1" spans="1:4">
      <c r="A1218" s="2">
        <v>1217</v>
      </c>
      <c r="B1218" s="3" t="s">
        <v>1097</v>
      </c>
      <c r="C1218" s="3" t="str">
        <f>"邢诗浩"</f>
        <v>邢诗浩</v>
      </c>
      <c r="D1218" s="3" t="s">
        <v>1119</v>
      </c>
    </row>
    <row r="1219" ht="25" customHeight="1" spans="1:4">
      <c r="A1219" s="2">
        <v>1218</v>
      </c>
      <c r="B1219" s="3" t="s">
        <v>1097</v>
      </c>
      <c r="C1219" s="3" t="str">
        <f>"华琛"</f>
        <v>华琛</v>
      </c>
      <c r="D1219" s="3" t="s">
        <v>1120</v>
      </c>
    </row>
    <row r="1220" ht="25" customHeight="1" spans="1:4">
      <c r="A1220" s="2">
        <v>1219</v>
      </c>
      <c r="B1220" s="3" t="s">
        <v>1097</v>
      </c>
      <c r="C1220" s="3" t="str">
        <f>"郑扬飞"</f>
        <v>郑扬飞</v>
      </c>
      <c r="D1220" s="3" t="s">
        <v>1121</v>
      </c>
    </row>
    <row r="1221" ht="25" customHeight="1" spans="1:4">
      <c r="A1221" s="2">
        <v>1220</v>
      </c>
      <c r="B1221" s="3" t="s">
        <v>1097</v>
      </c>
      <c r="C1221" s="3" t="str">
        <f>"陈有奇"</f>
        <v>陈有奇</v>
      </c>
      <c r="D1221" s="3" t="s">
        <v>1122</v>
      </c>
    </row>
    <row r="1222" ht="25" customHeight="1" spans="1:4">
      <c r="A1222" s="2">
        <v>1221</v>
      </c>
      <c r="B1222" s="3" t="s">
        <v>1097</v>
      </c>
      <c r="C1222" s="3" t="str">
        <f>"王顾霖"</f>
        <v>王顾霖</v>
      </c>
      <c r="D1222" s="3" t="s">
        <v>1123</v>
      </c>
    </row>
    <row r="1223" ht="25" customHeight="1" spans="1:4">
      <c r="A1223" s="2">
        <v>1222</v>
      </c>
      <c r="B1223" s="3" t="s">
        <v>1097</v>
      </c>
      <c r="C1223" s="3" t="str">
        <f>"蔡胜峰"</f>
        <v>蔡胜峰</v>
      </c>
      <c r="D1223" s="3" t="s">
        <v>1124</v>
      </c>
    </row>
    <row r="1224" ht="25" customHeight="1" spans="1:4">
      <c r="A1224" s="2">
        <v>1223</v>
      </c>
      <c r="B1224" s="3" t="s">
        <v>1097</v>
      </c>
      <c r="C1224" s="3" t="str">
        <f>"王锡根"</f>
        <v>王锡根</v>
      </c>
      <c r="D1224" s="3" t="s">
        <v>1125</v>
      </c>
    </row>
    <row r="1225" ht="25" customHeight="1" spans="1:4">
      <c r="A1225" s="2">
        <v>1224</v>
      </c>
      <c r="B1225" s="3" t="s">
        <v>1097</v>
      </c>
      <c r="C1225" s="3" t="str">
        <f>"邢庭通"</f>
        <v>邢庭通</v>
      </c>
      <c r="D1225" s="3" t="s">
        <v>1126</v>
      </c>
    </row>
    <row r="1226" ht="25" customHeight="1" spans="1:4">
      <c r="A1226" s="2">
        <v>1225</v>
      </c>
      <c r="B1226" s="3" t="s">
        <v>1097</v>
      </c>
      <c r="C1226" s="3" t="str">
        <f>"王圣顺"</f>
        <v>王圣顺</v>
      </c>
      <c r="D1226" s="3" t="s">
        <v>1127</v>
      </c>
    </row>
    <row r="1227" ht="25" customHeight="1" spans="1:4">
      <c r="A1227" s="2">
        <v>1226</v>
      </c>
      <c r="B1227" s="3" t="s">
        <v>1097</v>
      </c>
      <c r="C1227" s="3" t="str">
        <f>"袁韶阳"</f>
        <v>袁韶阳</v>
      </c>
      <c r="D1227" s="3" t="s">
        <v>1128</v>
      </c>
    </row>
    <row r="1228" ht="25" customHeight="1" spans="1:4">
      <c r="A1228" s="2">
        <v>1227</v>
      </c>
      <c r="B1228" s="3" t="s">
        <v>1097</v>
      </c>
      <c r="C1228" s="3" t="str">
        <f>"周忠喜"</f>
        <v>周忠喜</v>
      </c>
      <c r="D1228" s="3" t="s">
        <v>1129</v>
      </c>
    </row>
    <row r="1229" ht="25" customHeight="1" spans="1:4">
      <c r="A1229" s="2">
        <v>1228</v>
      </c>
      <c r="B1229" s="3" t="s">
        <v>1097</v>
      </c>
      <c r="C1229" s="3" t="str">
        <f>"陈权"</f>
        <v>陈权</v>
      </c>
      <c r="D1229" s="3" t="s">
        <v>1130</v>
      </c>
    </row>
    <row r="1230" ht="25" customHeight="1" spans="1:4">
      <c r="A1230" s="2">
        <v>1229</v>
      </c>
      <c r="B1230" s="3" t="s">
        <v>1097</v>
      </c>
      <c r="C1230" s="3" t="str">
        <f>"黄世明"</f>
        <v>黄世明</v>
      </c>
      <c r="D1230" s="3" t="s">
        <v>1131</v>
      </c>
    </row>
    <row r="1231" ht="25" customHeight="1" spans="1:4">
      <c r="A1231" s="2">
        <v>1230</v>
      </c>
      <c r="B1231" s="3" t="s">
        <v>1097</v>
      </c>
      <c r="C1231" s="3" t="str">
        <f>"夏高森"</f>
        <v>夏高森</v>
      </c>
      <c r="D1231" s="3" t="s">
        <v>1132</v>
      </c>
    </row>
    <row r="1232" ht="25" customHeight="1" spans="1:4">
      <c r="A1232" s="2">
        <v>1231</v>
      </c>
      <c r="B1232" s="3" t="s">
        <v>1097</v>
      </c>
      <c r="C1232" s="3" t="str">
        <f>"陈佳豪"</f>
        <v>陈佳豪</v>
      </c>
      <c r="D1232" s="3" t="s">
        <v>1133</v>
      </c>
    </row>
    <row r="1233" ht="25" customHeight="1" spans="1:4">
      <c r="A1233" s="2">
        <v>1232</v>
      </c>
      <c r="B1233" s="3" t="s">
        <v>1097</v>
      </c>
      <c r="C1233" s="3" t="str">
        <f>"邢云聪"</f>
        <v>邢云聪</v>
      </c>
      <c r="D1233" s="3" t="s">
        <v>1107</v>
      </c>
    </row>
    <row r="1234" ht="25" customHeight="1" spans="1:4">
      <c r="A1234" s="2">
        <v>1233</v>
      </c>
      <c r="B1234" s="3" t="s">
        <v>1097</v>
      </c>
      <c r="C1234" s="3" t="str">
        <f>"纪新候"</f>
        <v>纪新候</v>
      </c>
      <c r="D1234" s="3" t="s">
        <v>1134</v>
      </c>
    </row>
    <row r="1235" ht="25" customHeight="1" spans="1:4">
      <c r="A1235" s="2">
        <v>1234</v>
      </c>
      <c r="B1235" s="3" t="s">
        <v>1097</v>
      </c>
      <c r="C1235" s="3" t="str">
        <f>"陈树文"</f>
        <v>陈树文</v>
      </c>
      <c r="D1235" s="3" t="s">
        <v>1135</v>
      </c>
    </row>
    <row r="1236" ht="25" customHeight="1" spans="1:4">
      <c r="A1236" s="2">
        <v>1235</v>
      </c>
      <c r="B1236" s="3" t="s">
        <v>1097</v>
      </c>
      <c r="C1236" s="3" t="str">
        <f>"俞友鹏"</f>
        <v>俞友鹏</v>
      </c>
      <c r="D1236" s="3" t="s">
        <v>1136</v>
      </c>
    </row>
    <row r="1237" ht="25" customHeight="1" spans="1:4">
      <c r="A1237" s="2">
        <v>1236</v>
      </c>
      <c r="B1237" s="3" t="s">
        <v>1097</v>
      </c>
      <c r="C1237" s="3" t="str">
        <f>"郭政兴"</f>
        <v>郭政兴</v>
      </c>
      <c r="D1237" s="3" t="s">
        <v>1137</v>
      </c>
    </row>
    <row r="1238" ht="25" customHeight="1" spans="1:4">
      <c r="A1238" s="2">
        <v>1237</v>
      </c>
      <c r="B1238" s="3" t="s">
        <v>1138</v>
      </c>
      <c r="C1238" s="3" t="str">
        <f>"梁奇"</f>
        <v>梁奇</v>
      </c>
      <c r="D1238" s="3" t="s">
        <v>1139</v>
      </c>
    </row>
    <row r="1239" ht="25" customHeight="1" spans="1:4">
      <c r="A1239" s="2">
        <v>1238</v>
      </c>
      <c r="B1239" s="3" t="s">
        <v>1138</v>
      </c>
      <c r="C1239" s="3" t="str">
        <f>"徐光慧"</f>
        <v>徐光慧</v>
      </c>
      <c r="D1239" s="3" t="s">
        <v>1140</v>
      </c>
    </row>
    <row r="1240" ht="25" customHeight="1" spans="1:4">
      <c r="A1240" s="2">
        <v>1239</v>
      </c>
      <c r="B1240" s="3" t="s">
        <v>1138</v>
      </c>
      <c r="C1240" s="3" t="str">
        <f>"苏雪琳"</f>
        <v>苏雪琳</v>
      </c>
      <c r="D1240" s="3" t="s">
        <v>1141</v>
      </c>
    </row>
    <row r="1241" ht="25" customHeight="1" spans="1:4">
      <c r="A1241" s="2">
        <v>1240</v>
      </c>
      <c r="B1241" s="3" t="s">
        <v>1138</v>
      </c>
      <c r="C1241" s="3" t="str">
        <f>"黄继婉"</f>
        <v>黄继婉</v>
      </c>
      <c r="D1241" s="3" t="s">
        <v>1142</v>
      </c>
    </row>
    <row r="1242" ht="25" customHeight="1" spans="1:4">
      <c r="A1242" s="2">
        <v>1241</v>
      </c>
      <c r="B1242" s="3" t="s">
        <v>1138</v>
      </c>
      <c r="C1242" s="3" t="str">
        <f>"王惠"</f>
        <v>王惠</v>
      </c>
      <c r="D1242" s="3" t="s">
        <v>1143</v>
      </c>
    </row>
    <row r="1243" ht="25" customHeight="1" spans="1:4">
      <c r="A1243" s="2">
        <v>1242</v>
      </c>
      <c r="B1243" s="3" t="s">
        <v>1138</v>
      </c>
      <c r="C1243" s="3" t="str">
        <f>"陈秀琼"</f>
        <v>陈秀琼</v>
      </c>
      <c r="D1243" s="3" t="s">
        <v>1144</v>
      </c>
    </row>
    <row r="1244" ht="25" customHeight="1" spans="1:4">
      <c r="A1244" s="2">
        <v>1243</v>
      </c>
      <c r="B1244" s="3" t="s">
        <v>1138</v>
      </c>
      <c r="C1244" s="3" t="str">
        <f>"刘秋月"</f>
        <v>刘秋月</v>
      </c>
      <c r="D1244" s="3" t="s">
        <v>1145</v>
      </c>
    </row>
    <row r="1245" ht="25" customHeight="1" spans="1:4">
      <c r="A1245" s="2">
        <v>1244</v>
      </c>
      <c r="B1245" s="3" t="s">
        <v>1138</v>
      </c>
      <c r="C1245" s="3" t="str">
        <f>"吴婷婷"</f>
        <v>吴婷婷</v>
      </c>
      <c r="D1245" s="3" t="s">
        <v>1146</v>
      </c>
    </row>
    <row r="1246" ht="25" customHeight="1" spans="1:4">
      <c r="A1246" s="2">
        <v>1245</v>
      </c>
      <c r="B1246" s="3" t="s">
        <v>1138</v>
      </c>
      <c r="C1246" s="3" t="str">
        <f>"陈运雅"</f>
        <v>陈运雅</v>
      </c>
      <c r="D1246" s="3" t="s">
        <v>1147</v>
      </c>
    </row>
    <row r="1247" ht="25" customHeight="1" spans="1:4">
      <c r="A1247" s="2">
        <v>1246</v>
      </c>
      <c r="B1247" s="3" t="s">
        <v>1138</v>
      </c>
      <c r="C1247" s="3" t="str">
        <f>"庄婵"</f>
        <v>庄婵</v>
      </c>
      <c r="D1247" s="3" t="s">
        <v>1148</v>
      </c>
    </row>
    <row r="1248" ht="25" customHeight="1" spans="1:4">
      <c r="A1248" s="2">
        <v>1247</v>
      </c>
      <c r="B1248" s="3" t="s">
        <v>1138</v>
      </c>
      <c r="C1248" s="3" t="str">
        <f>"马祯"</f>
        <v>马祯</v>
      </c>
      <c r="D1248" s="3" t="s">
        <v>1149</v>
      </c>
    </row>
    <row r="1249" ht="25" customHeight="1" spans="1:4">
      <c r="A1249" s="2">
        <v>1248</v>
      </c>
      <c r="B1249" s="3" t="s">
        <v>1138</v>
      </c>
      <c r="C1249" s="3" t="str">
        <f>"张雅"</f>
        <v>张雅</v>
      </c>
      <c r="D1249" s="3" t="s">
        <v>1150</v>
      </c>
    </row>
    <row r="1250" ht="25" customHeight="1" spans="1:4">
      <c r="A1250" s="2">
        <v>1249</v>
      </c>
      <c r="B1250" s="3" t="s">
        <v>1138</v>
      </c>
      <c r="C1250" s="3" t="str">
        <f>"赵河珠"</f>
        <v>赵河珠</v>
      </c>
      <c r="D1250" s="3" t="s">
        <v>1151</v>
      </c>
    </row>
    <row r="1251" ht="25" customHeight="1" spans="1:4">
      <c r="A1251" s="2">
        <v>1250</v>
      </c>
      <c r="B1251" s="3" t="s">
        <v>1138</v>
      </c>
      <c r="C1251" s="3" t="str">
        <f>"羊梦秋"</f>
        <v>羊梦秋</v>
      </c>
      <c r="D1251" s="3" t="s">
        <v>1152</v>
      </c>
    </row>
    <row r="1252" ht="25" customHeight="1" spans="1:4">
      <c r="A1252" s="2">
        <v>1251</v>
      </c>
      <c r="B1252" s="3" t="s">
        <v>1138</v>
      </c>
      <c r="C1252" s="3" t="str">
        <f>"陈驰"</f>
        <v>陈驰</v>
      </c>
      <c r="D1252" s="3" t="s">
        <v>1153</v>
      </c>
    </row>
    <row r="1253" ht="25" customHeight="1" spans="1:4">
      <c r="A1253" s="2">
        <v>1252</v>
      </c>
      <c r="B1253" s="3" t="s">
        <v>1138</v>
      </c>
      <c r="C1253" s="3" t="str">
        <f>"陈祥丹"</f>
        <v>陈祥丹</v>
      </c>
      <c r="D1253" s="3" t="s">
        <v>1154</v>
      </c>
    </row>
    <row r="1254" ht="25" customHeight="1" spans="1:4">
      <c r="A1254" s="2">
        <v>1253</v>
      </c>
      <c r="B1254" s="3" t="s">
        <v>1138</v>
      </c>
      <c r="C1254" s="3" t="str">
        <f>"罗才媚"</f>
        <v>罗才媚</v>
      </c>
      <c r="D1254" s="3" t="s">
        <v>1155</v>
      </c>
    </row>
    <row r="1255" ht="25" customHeight="1" spans="1:4">
      <c r="A1255" s="2">
        <v>1254</v>
      </c>
      <c r="B1255" s="3" t="s">
        <v>1138</v>
      </c>
      <c r="C1255" s="3" t="str">
        <f>"邢维唯"</f>
        <v>邢维唯</v>
      </c>
      <c r="D1255" s="3" t="s">
        <v>1156</v>
      </c>
    </row>
    <row r="1256" ht="25" customHeight="1" spans="1:4">
      <c r="A1256" s="2">
        <v>1255</v>
      </c>
      <c r="B1256" s="3" t="s">
        <v>1138</v>
      </c>
      <c r="C1256" s="3" t="str">
        <f>"吴慧"</f>
        <v>吴慧</v>
      </c>
      <c r="D1256" s="3" t="s">
        <v>1157</v>
      </c>
    </row>
    <row r="1257" ht="25" customHeight="1" spans="1:4">
      <c r="A1257" s="2">
        <v>1256</v>
      </c>
      <c r="B1257" s="3" t="s">
        <v>1138</v>
      </c>
      <c r="C1257" s="3" t="str">
        <f>"刘妹"</f>
        <v>刘妹</v>
      </c>
      <c r="D1257" s="3" t="s">
        <v>1158</v>
      </c>
    </row>
    <row r="1258" ht="25" customHeight="1" spans="1:4">
      <c r="A1258" s="2">
        <v>1257</v>
      </c>
      <c r="B1258" s="3" t="s">
        <v>1138</v>
      </c>
      <c r="C1258" s="3" t="str">
        <f>"吕秋亮"</f>
        <v>吕秋亮</v>
      </c>
      <c r="D1258" s="3" t="s">
        <v>1159</v>
      </c>
    </row>
    <row r="1259" ht="25" customHeight="1" spans="1:4">
      <c r="A1259" s="2">
        <v>1258</v>
      </c>
      <c r="B1259" s="3" t="s">
        <v>1138</v>
      </c>
      <c r="C1259" s="3" t="str">
        <f>"周彩今"</f>
        <v>周彩今</v>
      </c>
      <c r="D1259" s="3" t="s">
        <v>1160</v>
      </c>
    </row>
    <row r="1260" ht="25" customHeight="1" spans="1:4">
      <c r="A1260" s="2">
        <v>1259</v>
      </c>
      <c r="B1260" s="3" t="s">
        <v>1138</v>
      </c>
      <c r="C1260" s="3" t="str">
        <f>"谢康群"</f>
        <v>谢康群</v>
      </c>
      <c r="D1260" s="3" t="s">
        <v>1161</v>
      </c>
    </row>
    <row r="1261" ht="25" customHeight="1" spans="1:4">
      <c r="A1261" s="2">
        <v>1260</v>
      </c>
      <c r="B1261" s="3" t="s">
        <v>1138</v>
      </c>
      <c r="C1261" s="3" t="str">
        <f>"林玉婷"</f>
        <v>林玉婷</v>
      </c>
      <c r="D1261" s="3" t="s">
        <v>1162</v>
      </c>
    </row>
    <row r="1262" ht="25" customHeight="1" spans="1:4">
      <c r="A1262" s="2">
        <v>1261</v>
      </c>
      <c r="B1262" s="3" t="s">
        <v>1138</v>
      </c>
      <c r="C1262" s="3" t="str">
        <f>"王雪玉"</f>
        <v>王雪玉</v>
      </c>
      <c r="D1262" s="3" t="s">
        <v>1163</v>
      </c>
    </row>
    <row r="1263" ht="25" customHeight="1" spans="1:4">
      <c r="A1263" s="2">
        <v>1262</v>
      </c>
      <c r="B1263" s="3" t="s">
        <v>1138</v>
      </c>
      <c r="C1263" s="3" t="str">
        <f>"符佩君"</f>
        <v>符佩君</v>
      </c>
      <c r="D1263" s="3" t="s">
        <v>1164</v>
      </c>
    </row>
    <row r="1264" ht="25" customHeight="1" spans="1:4">
      <c r="A1264" s="2">
        <v>1263</v>
      </c>
      <c r="B1264" s="3" t="s">
        <v>1138</v>
      </c>
      <c r="C1264" s="3" t="str">
        <f>"薛桂带"</f>
        <v>薛桂带</v>
      </c>
      <c r="D1264" s="3" t="s">
        <v>1165</v>
      </c>
    </row>
    <row r="1265" ht="25" customHeight="1" spans="1:4">
      <c r="A1265" s="2">
        <v>1264</v>
      </c>
      <c r="B1265" s="3" t="s">
        <v>1138</v>
      </c>
      <c r="C1265" s="3" t="str">
        <f>"陈康波"</f>
        <v>陈康波</v>
      </c>
      <c r="D1265" s="3" t="s">
        <v>1166</v>
      </c>
    </row>
    <row r="1266" ht="25" customHeight="1" spans="1:4">
      <c r="A1266" s="2">
        <v>1265</v>
      </c>
      <c r="B1266" s="3" t="s">
        <v>1138</v>
      </c>
      <c r="C1266" s="3" t="str">
        <f>"莫筱盈"</f>
        <v>莫筱盈</v>
      </c>
      <c r="D1266" s="3" t="s">
        <v>1167</v>
      </c>
    </row>
    <row r="1267" ht="25" customHeight="1" spans="1:4">
      <c r="A1267" s="2">
        <v>1266</v>
      </c>
      <c r="B1267" s="3" t="s">
        <v>1138</v>
      </c>
      <c r="C1267" s="3" t="str">
        <f>"刘静丽"</f>
        <v>刘静丽</v>
      </c>
      <c r="D1267" s="3" t="s">
        <v>1168</v>
      </c>
    </row>
    <row r="1268" ht="25" customHeight="1" spans="1:4">
      <c r="A1268" s="2">
        <v>1267</v>
      </c>
      <c r="B1268" s="3" t="s">
        <v>1138</v>
      </c>
      <c r="C1268" s="3" t="str">
        <f>"温嘉仪"</f>
        <v>温嘉仪</v>
      </c>
      <c r="D1268" s="3" t="s">
        <v>1169</v>
      </c>
    </row>
    <row r="1269" ht="25" customHeight="1" spans="1:4">
      <c r="A1269" s="2">
        <v>1268</v>
      </c>
      <c r="B1269" s="3" t="s">
        <v>1138</v>
      </c>
      <c r="C1269" s="3" t="str">
        <f>"刘思慧"</f>
        <v>刘思慧</v>
      </c>
      <c r="D1269" s="3" t="s">
        <v>1170</v>
      </c>
    </row>
    <row r="1270" ht="25" customHeight="1" spans="1:4">
      <c r="A1270" s="2">
        <v>1269</v>
      </c>
      <c r="B1270" s="3" t="s">
        <v>1138</v>
      </c>
      <c r="C1270" s="3" t="str">
        <f>"韩立佳"</f>
        <v>韩立佳</v>
      </c>
      <c r="D1270" s="3" t="s">
        <v>1171</v>
      </c>
    </row>
    <row r="1271" ht="25" customHeight="1" spans="1:4">
      <c r="A1271" s="2">
        <v>1270</v>
      </c>
      <c r="B1271" s="3" t="s">
        <v>1138</v>
      </c>
      <c r="C1271" s="3" t="str">
        <f>"潘玲"</f>
        <v>潘玲</v>
      </c>
      <c r="D1271" s="3" t="s">
        <v>1172</v>
      </c>
    </row>
    <row r="1272" ht="25" customHeight="1" spans="1:4">
      <c r="A1272" s="2">
        <v>1271</v>
      </c>
      <c r="B1272" s="3" t="s">
        <v>1138</v>
      </c>
      <c r="C1272" s="3" t="str">
        <f>"林川钰"</f>
        <v>林川钰</v>
      </c>
      <c r="D1272" s="3" t="s">
        <v>1167</v>
      </c>
    </row>
    <row r="1273" ht="25" customHeight="1" spans="1:4">
      <c r="A1273" s="2">
        <v>1272</v>
      </c>
      <c r="B1273" s="3" t="s">
        <v>1138</v>
      </c>
      <c r="C1273" s="3" t="str">
        <f>"刘珊"</f>
        <v>刘珊</v>
      </c>
      <c r="D1273" s="3" t="s">
        <v>1173</v>
      </c>
    </row>
    <row r="1274" ht="25" customHeight="1" spans="1:4">
      <c r="A1274" s="2">
        <v>1273</v>
      </c>
      <c r="B1274" s="3" t="s">
        <v>1138</v>
      </c>
      <c r="C1274" s="3" t="str">
        <f>"张嫣然"</f>
        <v>张嫣然</v>
      </c>
      <c r="D1274" s="3" t="s">
        <v>1174</v>
      </c>
    </row>
    <row r="1275" ht="25" customHeight="1" spans="1:4">
      <c r="A1275" s="2">
        <v>1274</v>
      </c>
      <c r="B1275" s="3" t="s">
        <v>1138</v>
      </c>
      <c r="C1275" s="3" t="str">
        <f>"李莉"</f>
        <v>李莉</v>
      </c>
      <c r="D1275" s="3" t="s">
        <v>1175</v>
      </c>
    </row>
    <row r="1276" ht="25" customHeight="1" spans="1:4">
      <c r="A1276" s="2">
        <v>1275</v>
      </c>
      <c r="B1276" s="3" t="s">
        <v>1138</v>
      </c>
      <c r="C1276" s="3" t="str">
        <f>"林雅婧"</f>
        <v>林雅婧</v>
      </c>
      <c r="D1276" s="3" t="s">
        <v>1176</v>
      </c>
    </row>
    <row r="1277" ht="25" customHeight="1" spans="1:4">
      <c r="A1277" s="2">
        <v>1276</v>
      </c>
      <c r="B1277" s="3" t="s">
        <v>1138</v>
      </c>
      <c r="C1277" s="3" t="str">
        <f>"张雅雯"</f>
        <v>张雅雯</v>
      </c>
      <c r="D1277" s="3" t="s">
        <v>410</v>
      </c>
    </row>
    <row r="1278" ht="25" customHeight="1" spans="1:4">
      <c r="A1278" s="2">
        <v>1277</v>
      </c>
      <c r="B1278" s="3" t="s">
        <v>1138</v>
      </c>
      <c r="C1278" s="3" t="str">
        <f>"吴泽婷"</f>
        <v>吴泽婷</v>
      </c>
      <c r="D1278" s="3" t="s">
        <v>1177</v>
      </c>
    </row>
    <row r="1279" ht="25" customHeight="1" spans="1:4">
      <c r="A1279" s="2">
        <v>1278</v>
      </c>
      <c r="B1279" s="3" t="s">
        <v>1138</v>
      </c>
      <c r="C1279" s="3" t="str">
        <f>"刘静宇"</f>
        <v>刘静宇</v>
      </c>
      <c r="D1279" s="3" t="s">
        <v>1178</v>
      </c>
    </row>
    <row r="1280" ht="25" customHeight="1" spans="1:4">
      <c r="A1280" s="2">
        <v>1279</v>
      </c>
      <c r="B1280" s="3" t="s">
        <v>1138</v>
      </c>
      <c r="C1280" s="3" t="str">
        <f>"孙少娜"</f>
        <v>孙少娜</v>
      </c>
      <c r="D1280" s="3" t="s">
        <v>1179</v>
      </c>
    </row>
    <row r="1281" ht="25" customHeight="1" spans="1:4">
      <c r="A1281" s="2">
        <v>1280</v>
      </c>
      <c r="B1281" s="3" t="s">
        <v>1138</v>
      </c>
      <c r="C1281" s="3" t="str">
        <f>"陈瑾"</f>
        <v>陈瑾</v>
      </c>
      <c r="D1281" s="3" t="s">
        <v>1180</v>
      </c>
    </row>
    <row r="1282" ht="25" customHeight="1" spans="1:4">
      <c r="A1282" s="2">
        <v>1281</v>
      </c>
      <c r="B1282" s="3" t="s">
        <v>1138</v>
      </c>
      <c r="C1282" s="3" t="str">
        <f>"黄龙燕"</f>
        <v>黄龙燕</v>
      </c>
      <c r="D1282" s="3" t="s">
        <v>1181</v>
      </c>
    </row>
    <row r="1283" ht="25" customHeight="1" spans="1:4">
      <c r="A1283" s="2">
        <v>1282</v>
      </c>
      <c r="B1283" s="3" t="s">
        <v>1138</v>
      </c>
      <c r="C1283" s="3" t="str">
        <f>"邢曾青"</f>
        <v>邢曾青</v>
      </c>
      <c r="D1283" s="3" t="s">
        <v>1182</v>
      </c>
    </row>
    <row r="1284" ht="25" customHeight="1" spans="1:4">
      <c r="A1284" s="2">
        <v>1283</v>
      </c>
      <c r="B1284" s="3" t="s">
        <v>1138</v>
      </c>
      <c r="C1284" s="3" t="str">
        <f>"陈肖飞"</f>
        <v>陈肖飞</v>
      </c>
      <c r="D1284" s="3" t="s">
        <v>1183</v>
      </c>
    </row>
    <row r="1285" ht="25" customHeight="1" spans="1:4">
      <c r="A1285" s="2">
        <v>1284</v>
      </c>
      <c r="B1285" s="3" t="s">
        <v>1138</v>
      </c>
      <c r="C1285" s="3" t="str">
        <f>"殷丽桑"</f>
        <v>殷丽桑</v>
      </c>
      <c r="D1285" s="3" t="s">
        <v>1184</v>
      </c>
    </row>
    <row r="1286" ht="25" customHeight="1" spans="1:4">
      <c r="A1286" s="2">
        <v>1285</v>
      </c>
      <c r="B1286" s="3" t="s">
        <v>1138</v>
      </c>
      <c r="C1286" s="3" t="str">
        <f>"陈丽娜"</f>
        <v>陈丽娜</v>
      </c>
      <c r="D1286" s="3" t="s">
        <v>1185</v>
      </c>
    </row>
    <row r="1287" ht="25" customHeight="1" spans="1:4">
      <c r="A1287" s="2">
        <v>1286</v>
      </c>
      <c r="B1287" s="3" t="s">
        <v>1138</v>
      </c>
      <c r="C1287" s="3" t="str">
        <f>"周冰冰"</f>
        <v>周冰冰</v>
      </c>
      <c r="D1287" s="3" t="s">
        <v>1186</v>
      </c>
    </row>
    <row r="1288" ht="25" customHeight="1" spans="1:4">
      <c r="A1288" s="2">
        <v>1287</v>
      </c>
      <c r="B1288" s="3" t="s">
        <v>1138</v>
      </c>
      <c r="C1288" s="3" t="str">
        <f>"林妃"</f>
        <v>林妃</v>
      </c>
      <c r="D1288" s="3" t="s">
        <v>1187</v>
      </c>
    </row>
    <row r="1289" ht="25" customHeight="1" spans="1:4">
      <c r="A1289" s="2">
        <v>1288</v>
      </c>
      <c r="B1289" s="3" t="s">
        <v>1138</v>
      </c>
      <c r="C1289" s="3" t="str">
        <f>"白洁"</f>
        <v>白洁</v>
      </c>
      <c r="D1289" s="3" t="s">
        <v>1188</v>
      </c>
    </row>
    <row r="1290" ht="25" customHeight="1" spans="1:4">
      <c r="A1290" s="2">
        <v>1289</v>
      </c>
      <c r="B1290" s="3" t="s">
        <v>1138</v>
      </c>
      <c r="C1290" s="3" t="str">
        <f>"陈燕娇"</f>
        <v>陈燕娇</v>
      </c>
      <c r="D1290" s="3" t="s">
        <v>1189</v>
      </c>
    </row>
    <row r="1291" ht="25" customHeight="1" spans="1:4">
      <c r="A1291" s="2">
        <v>1290</v>
      </c>
      <c r="B1291" s="3" t="s">
        <v>1138</v>
      </c>
      <c r="C1291" s="3" t="str">
        <f>"黎兴香"</f>
        <v>黎兴香</v>
      </c>
      <c r="D1291" s="3" t="s">
        <v>1190</v>
      </c>
    </row>
    <row r="1292" ht="25" customHeight="1" spans="1:4">
      <c r="A1292" s="2">
        <v>1291</v>
      </c>
      <c r="B1292" s="3" t="s">
        <v>1138</v>
      </c>
      <c r="C1292" s="3" t="str">
        <f>"孙华容"</f>
        <v>孙华容</v>
      </c>
      <c r="D1292" s="3" t="s">
        <v>1191</v>
      </c>
    </row>
    <row r="1293" ht="25" customHeight="1" spans="1:4">
      <c r="A1293" s="2">
        <v>1292</v>
      </c>
      <c r="B1293" s="3" t="s">
        <v>1138</v>
      </c>
      <c r="C1293" s="3" t="str">
        <f>"李娜"</f>
        <v>李娜</v>
      </c>
      <c r="D1293" s="3" t="s">
        <v>1192</v>
      </c>
    </row>
    <row r="1294" ht="25" customHeight="1" spans="1:4">
      <c r="A1294" s="2">
        <v>1293</v>
      </c>
      <c r="B1294" s="3" t="s">
        <v>1138</v>
      </c>
      <c r="C1294" s="3" t="str">
        <f>"陈川莲"</f>
        <v>陈川莲</v>
      </c>
      <c r="D1294" s="3" t="s">
        <v>663</v>
      </c>
    </row>
    <row r="1295" ht="25" customHeight="1" spans="1:4">
      <c r="A1295" s="2">
        <v>1294</v>
      </c>
      <c r="B1295" s="3" t="s">
        <v>1138</v>
      </c>
      <c r="C1295" s="3" t="str">
        <f>"高建玉"</f>
        <v>高建玉</v>
      </c>
      <c r="D1295" s="3" t="s">
        <v>1193</v>
      </c>
    </row>
    <row r="1296" ht="25" customHeight="1" spans="1:4">
      <c r="A1296" s="2">
        <v>1295</v>
      </c>
      <c r="B1296" s="3" t="s">
        <v>1138</v>
      </c>
      <c r="C1296" s="3" t="str">
        <f>"孙闻雅"</f>
        <v>孙闻雅</v>
      </c>
      <c r="D1296" s="3" t="s">
        <v>1194</v>
      </c>
    </row>
    <row r="1297" ht="25" customHeight="1" spans="1:4">
      <c r="A1297" s="2">
        <v>1296</v>
      </c>
      <c r="B1297" s="3" t="s">
        <v>1138</v>
      </c>
      <c r="C1297" s="3" t="str">
        <f>"邢爱英"</f>
        <v>邢爱英</v>
      </c>
      <c r="D1297" s="3" t="s">
        <v>1195</v>
      </c>
    </row>
    <row r="1298" ht="25" customHeight="1" spans="1:4">
      <c r="A1298" s="2">
        <v>1297</v>
      </c>
      <c r="B1298" s="3" t="s">
        <v>1138</v>
      </c>
      <c r="C1298" s="3" t="str">
        <f>"纪新竹"</f>
        <v>纪新竹</v>
      </c>
      <c r="D1298" s="3" t="s">
        <v>1196</v>
      </c>
    </row>
    <row r="1299" ht="25" customHeight="1" spans="1:4">
      <c r="A1299" s="2">
        <v>1298</v>
      </c>
      <c r="B1299" s="3" t="s">
        <v>1138</v>
      </c>
      <c r="C1299" s="3" t="str">
        <f>"雷雨霏"</f>
        <v>雷雨霏</v>
      </c>
      <c r="D1299" s="3" t="s">
        <v>1197</v>
      </c>
    </row>
    <row r="1300" ht="25" customHeight="1" spans="1:4">
      <c r="A1300" s="2">
        <v>1299</v>
      </c>
      <c r="B1300" s="3" t="s">
        <v>1138</v>
      </c>
      <c r="C1300" s="3" t="str">
        <f>"陈晓瑾"</f>
        <v>陈晓瑾</v>
      </c>
      <c r="D1300" s="3" t="s">
        <v>1198</v>
      </c>
    </row>
    <row r="1301" ht="25" customHeight="1" spans="1:4">
      <c r="A1301" s="2">
        <v>1300</v>
      </c>
      <c r="B1301" s="3" t="s">
        <v>1138</v>
      </c>
      <c r="C1301" s="3" t="str">
        <f>"吉茜"</f>
        <v>吉茜</v>
      </c>
      <c r="D1301" s="3" t="s">
        <v>1199</v>
      </c>
    </row>
    <row r="1302" ht="25" customHeight="1" spans="1:4">
      <c r="A1302" s="2">
        <v>1301</v>
      </c>
      <c r="B1302" s="3" t="s">
        <v>1138</v>
      </c>
      <c r="C1302" s="3" t="str">
        <f>"吴献浪"</f>
        <v>吴献浪</v>
      </c>
      <c r="D1302" s="3" t="s">
        <v>1200</v>
      </c>
    </row>
    <row r="1303" ht="25" customHeight="1" spans="1:4">
      <c r="A1303" s="2">
        <v>1302</v>
      </c>
      <c r="B1303" s="3" t="s">
        <v>1138</v>
      </c>
      <c r="C1303" s="3" t="str">
        <f>"陈雪婷"</f>
        <v>陈雪婷</v>
      </c>
      <c r="D1303" s="3" t="s">
        <v>1201</v>
      </c>
    </row>
    <row r="1304" ht="25" customHeight="1" spans="1:4">
      <c r="A1304" s="2">
        <v>1303</v>
      </c>
      <c r="B1304" s="3" t="s">
        <v>1138</v>
      </c>
      <c r="C1304" s="3" t="str">
        <f>"黄晓静"</f>
        <v>黄晓静</v>
      </c>
      <c r="D1304" s="3" t="s">
        <v>1202</v>
      </c>
    </row>
    <row r="1305" ht="25" customHeight="1" spans="1:4">
      <c r="A1305" s="2">
        <v>1304</v>
      </c>
      <c r="B1305" s="3" t="s">
        <v>1138</v>
      </c>
      <c r="C1305" s="3" t="str">
        <f>"黎惠娇"</f>
        <v>黎惠娇</v>
      </c>
      <c r="D1305" s="3" t="s">
        <v>1203</v>
      </c>
    </row>
    <row r="1306" ht="25" customHeight="1" spans="1:4">
      <c r="A1306" s="2">
        <v>1305</v>
      </c>
      <c r="B1306" s="3" t="s">
        <v>1138</v>
      </c>
      <c r="C1306" s="3" t="str">
        <f>"王丽燕"</f>
        <v>王丽燕</v>
      </c>
      <c r="D1306" s="3" t="s">
        <v>1204</v>
      </c>
    </row>
    <row r="1307" ht="25" customHeight="1" spans="1:4">
      <c r="A1307" s="2">
        <v>1306</v>
      </c>
      <c r="B1307" s="3" t="s">
        <v>1205</v>
      </c>
      <c r="C1307" s="3" t="str">
        <f>"王劲杨"</f>
        <v>王劲杨</v>
      </c>
      <c r="D1307" s="3" t="s">
        <v>1206</v>
      </c>
    </row>
    <row r="1308" ht="25" customHeight="1" spans="1:4">
      <c r="A1308" s="2">
        <v>1307</v>
      </c>
      <c r="B1308" s="3" t="s">
        <v>1205</v>
      </c>
      <c r="C1308" s="3" t="str">
        <f>"陈少黑"</f>
        <v>陈少黑</v>
      </c>
      <c r="D1308" s="3" t="s">
        <v>1207</v>
      </c>
    </row>
    <row r="1309" ht="25" customHeight="1" spans="1:4">
      <c r="A1309" s="2">
        <v>1308</v>
      </c>
      <c r="B1309" s="3" t="s">
        <v>1205</v>
      </c>
      <c r="C1309" s="3" t="str">
        <f>"唐海宽"</f>
        <v>唐海宽</v>
      </c>
      <c r="D1309" s="3" t="s">
        <v>1208</v>
      </c>
    </row>
    <row r="1310" ht="25" customHeight="1" spans="1:4">
      <c r="A1310" s="2">
        <v>1309</v>
      </c>
      <c r="B1310" s="3" t="s">
        <v>1205</v>
      </c>
      <c r="C1310" s="3" t="str">
        <f>"陈斌"</f>
        <v>陈斌</v>
      </c>
      <c r="D1310" s="3" t="s">
        <v>1209</v>
      </c>
    </row>
    <row r="1311" ht="25" customHeight="1" spans="1:4">
      <c r="A1311" s="2">
        <v>1310</v>
      </c>
      <c r="B1311" s="3" t="s">
        <v>1205</v>
      </c>
      <c r="C1311" s="3" t="str">
        <f>"黄台威"</f>
        <v>黄台威</v>
      </c>
      <c r="D1311" s="3" t="s">
        <v>1207</v>
      </c>
    </row>
    <row r="1312" ht="25" customHeight="1" spans="1:4">
      <c r="A1312" s="2">
        <v>1311</v>
      </c>
      <c r="B1312" s="3" t="s">
        <v>1205</v>
      </c>
      <c r="C1312" s="3" t="str">
        <f>"李仕男"</f>
        <v>李仕男</v>
      </c>
      <c r="D1312" s="3" t="s">
        <v>1210</v>
      </c>
    </row>
    <row r="1313" ht="25" customHeight="1" spans="1:4">
      <c r="A1313" s="2">
        <v>1312</v>
      </c>
      <c r="B1313" s="3" t="s">
        <v>1205</v>
      </c>
      <c r="C1313" s="3" t="str">
        <f>"陈弟弟"</f>
        <v>陈弟弟</v>
      </c>
      <c r="D1313" s="3" t="s">
        <v>1211</v>
      </c>
    </row>
    <row r="1314" ht="25" customHeight="1" spans="1:4">
      <c r="A1314" s="2">
        <v>1313</v>
      </c>
      <c r="B1314" s="3" t="s">
        <v>1205</v>
      </c>
      <c r="C1314" s="3" t="str">
        <f>"王林锐"</f>
        <v>王林锐</v>
      </c>
      <c r="D1314" s="3" t="s">
        <v>1212</v>
      </c>
    </row>
    <row r="1315" ht="25" customHeight="1" spans="1:4">
      <c r="A1315" s="2">
        <v>1314</v>
      </c>
      <c r="B1315" s="3" t="s">
        <v>1205</v>
      </c>
      <c r="C1315" s="3" t="str">
        <f>"李德辉"</f>
        <v>李德辉</v>
      </c>
      <c r="D1315" s="3" t="s">
        <v>1213</v>
      </c>
    </row>
    <row r="1316" ht="25" customHeight="1" spans="1:4">
      <c r="A1316" s="2">
        <v>1315</v>
      </c>
      <c r="B1316" s="3" t="s">
        <v>1205</v>
      </c>
      <c r="C1316" s="3" t="str">
        <f>"许忠平"</f>
        <v>许忠平</v>
      </c>
      <c r="D1316" s="3" t="s">
        <v>1214</v>
      </c>
    </row>
    <row r="1317" ht="25" customHeight="1" spans="1:4">
      <c r="A1317" s="2">
        <v>1316</v>
      </c>
      <c r="B1317" s="3" t="s">
        <v>1205</v>
      </c>
      <c r="C1317" s="3" t="str">
        <f>"林小弟"</f>
        <v>林小弟</v>
      </c>
      <c r="D1317" s="3" t="s">
        <v>1215</v>
      </c>
    </row>
    <row r="1318" ht="25" customHeight="1" spans="1:4">
      <c r="A1318" s="2">
        <v>1317</v>
      </c>
      <c r="B1318" s="3" t="s">
        <v>1205</v>
      </c>
      <c r="C1318" s="3" t="str">
        <f>"李锦秀"</f>
        <v>李锦秀</v>
      </c>
      <c r="D1318" s="3" t="s">
        <v>1216</v>
      </c>
    </row>
    <row r="1319" ht="25" customHeight="1" spans="1:4">
      <c r="A1319" s="2">
        <v>1318</v>
      </c>
      <c r="B1319" s="3" t="s">
        <v>1205</v>
      </c>
      <c r="C1319" s="3" t="str">
        <f>"符青聪"</f>
        <v>符青聪</v>
      </c>
      <c r="D1319" s="3" t="s">
        <v>1217</v>
      </c>
    </row>
    <row r="1320" ht="25" customHeight="1" spans="1:4">
      <c r="A1320" s="2">
        <v>1319</v>
      </c>
      <c r="B1320" s="3" t="s">
        <v>1205</v>
      </c>
      <c r="C1320" s="3" t="str">
        <f>"邱家欢"</f>
        <v>邱家欢</v>
      </c>
      <c r="D1320" s="3" t="s">
        <v>1218</v>
      </c>
    </row>
    <row r="1321" ht="25" customHeight="1" spans="1:4">
      <c r="A1321" s="2">
        <v>1320</v>
      </c>
      <c r="B1321" s="3" t="s">
        <v>1205</v>
      </c>
      <c r="C1321" s="3" t="str">
        <f>"王海威"</f>
        <v>王海威</v>
      </c>
      <c r="D1321" s="3" t="s">
        <v>1219</v>
      </c>
    </row>
    <row r="1322" ht="25" customHeight="1" spans="1:4">
      <c r="A1322" s="2">
        <v>1321</v>
      </c>
      <c r="B1322" s="3" t="s">
        <v>1205</v>
      </c>
      <c r="C1322" s="3" t="str">
        <f>"王文韬"</f>
        <v>王文韬</v>
      </c>
      <c r="D1322" s="3" t="s">
        <v>1220</v>
      </c>
    </row>
    <row r="1323" ht="25" customHeight="1" spans="1:4">
      <c r="A1323" s="2">
        <v>1322</v>
      </c>
      <c r="B1323" s="3" t="s">
        <v>1205</v>
      </c>
      <c r="C1323" s="3" t="str">
        <f>"赵政"</f>
        <v>赵政</v>
      </c>
      <c r="D1323" s="3" t="s">
        <v>1221</v>
      </c>
    </row>
    <row r="1324" ht="25" customHeight="1" spans="1:4">
      <c r="A1324" s="2">
        <v>1323</v>
      </c>
      <c r="B1324" s="3" t="s">
        <v>1205</v>
      </c>
      <c r="C1324" s="3" t="str">
        <f>"林俊延"</f>
        <v>林俊延</v>
      </c>
      <c r="D1324" s="3" t="s">
        <v>1222</v>
      </c>
    </row>
    <row r="1325" ht="25" customHeight="1" spans="1:4">
      <c r="A1325" s="2">
        <v>1324</v>
      </c>
      <c r="B1325" s="3" t="s">
        <v>1205</v>
      </c>
      <c r="C1325" s="3" t="str">
        <f>"王顺"</f>
        <v>王顺</v>
      </c>
      <c r="D1325" s="3" t="s">
        <v>1223</v>
      </c>
    </row>
    <row r="1326" ht="25" customHeight="1" spans="1:4">
      <c r="A1326" s="2">
        <v>1325</v>
      </c>
      <c r="B1326" s="3" t="s">
        <v>1205</v>
      </c>
      <c r="C1326" s="3" t="str">
        <f>"符海敏"</f>
        <v>符海敏</v>
      </c>
      <c r="D1326" s="3" t="s">
        <v>1207</v>
      </c>
    </row>
    <row r="1327" ht="25" customHeight="1" spans="1:4">
      <c r="A1327" s="2">
        <v>1326</v>
      </c>
      <c r="B1327" s="3" t="s">
        <v>1205</v>
      </c>
      <c r="C1327" s="3" t="str">
        <f>"曾刚"</f>
        <v>曾刚</v>
      </c>
      <c r="D1327" s="3" t="s">
        <v>1224</v>
      </c>
    </row>
    <row r="1328" ht="25" customHeight="1" spans="1:4">
      <c r="A1328" s="2">
        <v>1327</v>
      </c>
      <c r="B1328" s="3" t="s">
        <v>1205</v>
      </c>
      <c r="C1328" s="3" t="str">
        <f>"王允鸣"</f>
        <v>王允鸣</v>
      </c>
      <c r="D1328" s="3" t="s">
        <v>1225</v>
      </c>
    </row>
    <row r="1329" ht="25" customHeight="1" spans="1:4">
      <c r="A1329" s="2">
        <v>1328</v>
      </c>
      <c r="B1329" s="3" t="s">
        <v>1205</v>
      </c>
      <c r="C1329" s="3" t="str">
        <f>"符倍铭"</f>
        <v>符倍铭</v>
      </c>
      <c r="D1329" s="3" t="s">
        <v>1226</v>
      </c>
    </row>
    <row r="1330" ht="25" customHeight="1" spans="1:4">
      <c r="A1330" s="2">
        <v>1329</v>
      </c>
      <c r="B1330" s="3" t="s">
        <v>1205</v>
      </c>
      <c r="C1330" s="3" t="str">
        <f>"林民昊"</f>
        <v>林民昊</v>
      </c>
      <c r="D1330" s="3" t="s">
        <v>1227</v>
      </c>
    </row>
    <row r="1331" ht="25" customHeight="1" spans="1:4">
      <c r="A1331" s="2">
        <v>1330</v>
      </c>
      <c r="B1331" s="3" t="s">
        <v>1205</v>
      </c>
      <c r="C1331" s="3" t="str">
        <f>"张裕珩"</f>
        <v>张裕珩</v>
      </c>
      <c r="D1331" s="3" t="s">
        <v>1228</v>
      </c>
    </row>
    <row r="1332" ht="25" customHeight="1" spans="1:4">
      <c r="A1332" s="2">
        <v>1331</v>
      </c>
      <c r="B1332" s="3" t="s">
        <v>1205</v>
      </c>
      <c r="C1332" s="3" t="str">
        <f>"翁陈鑫"</f>
        <v>翁陈鑫</v>
      </c>
      <c r="D1332" s="3" t="s">
        <v>1210</v>
      </c>
    </row>
    <row r="1333" ht="25" customHeight="1" spans="1:4">
      <c r="A1333" s="2">
        <v>1332</v>
      </c>
      <c r="B1333" s="3" t="s">
        <v>1205</v>
      </c>
      <c r="C1333" s="3" t="str">
        <f>"陈宗蕃"</f>
        <v>陈宗蕃</v>
      </c>
      <c r="D1333" s="3" t="s">
        <v>1229</v>
      </c>
    </row>
    <row r="1334" ht="25" customHeight="1" spans="1:4">
      <c r="A1334" s="2">
        <v>1333</v>
      </c>
      <c r="B1334" s="3" t="s">
        <v>1205</v>
      </c>
      <c r="C1334" s="3" t="str">
        <f>"韩善畴"</f>
        <v>韩善畴</v>
      </c>
      <c r="D1334" s="3" t="s">
        <v>1220</v>
      </c>
    </row>
    <row r="1335" ht="25" customHeight="1" spans="1:4">
      <c r="A1335" s="2">
        <v>1334</v>
      </c>
      <c r="B1335" s="3" t="s">
        <v>1205</v>
      </c>
      <c r="C1335" s="3" t="str">
        <f>"符之雄"</f>
        <v>符之雄</v>
      </c>
      <c r="D1335" s="3" t="s">
        <v>1230</v>
      </c>
    </row>
    <row r="1336" ht="25" customHeight="1" spans="1:4">
      <c r="A1336" s="2">
        <v>1335</v>
      </c>
      <c r="B1336" s="3" t="s">
        <v>1205</v>
      </c>
      <c r="C1336" s="3" t="str">
        <f>"符亮亮"</f>
        <v>符亮亮</v>
      </c>
      <c r="D1336" s="3" t="s">
        <v>1231</v>
      </c>
    </row>
    <row r="1337" ht="25" customHeight="1" spans="1:4">
      <c r="A1337" s="2">
        <v>1336</v>
      </c>
      <c r="B1337" s="3" t="s">
        <v>1205</v>
      </c>
      <c r="C1337" s="3" t="str">
        <f>"周晓杰"</f>
        <v>周晓杰</v>
      </c>
      <c r="D1337" s="3" t="s">
        <v>1232</v>
      </c>
    </row>
    <row r="1338" ht="25" customHeight="1" spans="1:4">
      <c r="A1338" s="2">
        <v>1337</v>
      </c>
      <c r="B1338" s="3" t="s">
        <v>1205</v>
      </c>
      <c r="C1338" s="3" t="str">
        <f>"王佳成"</f>
        <v>王佳成</v>
      </c>
      <c r="D1338" s="3" t="s">
        <v>1233</v>
      </c>
    </row>
    <row r="1339" ht="25" customHeight="1" spans="1:4">
      <c r="A1339" s="2">
        <v>1338</v>
      </c>
      <c r="B1339" s="3" t="s">
        <v>1205</v>
      </c>
      <c r="C1339" s="3" t="str">
        <f>"符帝和"</f>
        <v>符帝和</v>
      </c>
      <c r="D1339" s="3" t="s">
        <v>1234</v>
      </c>
    </row>
    <row r="1340" ht="25" customHeight="1" spans="1:4">
      <c r="A1340" s="2">
        <v>1339</v>
      </c>
      <c r="B1340" s="3" t="s">
        <v>1205</v>
      </c>
      <c r="C1340" s="3" t="str">
        <f>"林家意"</f>
        <v>林家意</v>
      </c>
      <c r="D1340" s="3" t="s">
        <v>1235</v>
      </c>
    </row>
    <row r="1341" ht="25" customHeight="1" spans="1:4">
      <c r="A1341" s="2">
        <v>1340</v>
      </c>
      <c r="B1341" s="3" t="s">
        <v>1205</v>
      </c>
      <c r="C1341" s="3" t="str">
        <f>"王鹤桦"</f>
        <v>王鹤桦</v>
      </c>
      <c r="D1341" s="3" t="s">
        <v>352</v>
      </c>
    </row>
    <row r="1342" ht="25" customHeight="1" spans="1:4">
      <c r="A1342" s="2">
        <v>1341</v>
      </c>
      <c r="B1342" s="3" t="s">
        <v>1205</v>
      </c>
      <c r="C1342" s="3" t="str">
        <f>"王星星"</f>
        <v>王星星</v>
      </c>
      <c r="D1342" s="3" t="s">
        <v>1236</v>
      </c>
    </row>
    <row r="1343" ht="25" customHeight="1" spans="1:4">
      <c r="A1343" s="2">
        <v>1342</v>
      </c>
      <c r="B1343" s="3" t="s">
        <v>1205</v>
      </c>
      <c r="C1343" s="3" t="str">
        <f>"王冠钧"</f>
        <v>王冠钧</v>
      </c>
      <c r="D1343" s="3" t="s">
        <v>1237</v>
      </c>
    </row>
    <row r="1344" ht="25" customHeight="1" spans="1:4">
      <c r="A1344" s="2">
        <v>1343</v>
      </c>
      <c r="B1344" s="3" t="s">
        <v>1205</v>
      </c>
      <c r="C1344" s="3" t="str">
        <f>"吴燕锋"</f>
        <v>吴燕锋</v>
      </c>
      <c r="D1344" s="3" t="s">
        <v>1237</v>
      </c>
    </row>
    <row r="1345" ht="25" customHeight="1" spans="1:4">
      <c r="A1345" s="2">
        <v>1344</v>
      </c>
      <c r="B1345" s="3" t="s">
        <v>1205</v>
      </c>
      <c r="C1345" s="3" t="str">
        <f>"王宗靖"</f>
        <v>王宗靖</v>
      </c>
      <c r="D1345" s="3" t="s">
        <v>1209</v>
      </c>
    </row>
    <row r="1346" ht="25" customHeight="1" spans="1:4">
      <c r="A1346" s="2">
        <v>1345</v>
      </c>
      <c r="B1346" s="3" t="s">
        <v>1205</v>
      </c>
      <c r="C1346" s="3" t="str">
        <f>"王耀锋"</f>
        <v>王耀锋</v>
      </c>
      <c r="D1346" s="3" t="s">
        <v>1238</v>
      </c>
    </row>
    <row r="1347" ht="25" customHeight="1" spans="1:4">
      <c r="A1347" s="2">
        <v>1346</v>
      </c>
      <c r="B1347" s="3" t="s">
        <v>1205</v>
      </c>
      <c r="C1347" s="3" t="str">
        <f>"劳瑜"</f>
        <v>劳瑜</v>
      </c>
      <c r="D1347" s="3" t="s">
        <v>1210</v>
      </c>
    </row>
    <row r="1348" ht="25" customHeight="1" spans="1:4">
      <c r="A1348" s="2">
        <v>1347</v>
      </c>
      <c r="B1348" s="3" t="s">
        <v>1205</v>
      </c>
      <c r="C1348" s="3" t="str">
        <f>"林静霆"</f>
        <v>林静霆</v>
      </c>
      <c r="D1348" s="3" t="s">
        <v>1239</v>
      </c>
    </row>
    <row r="1349" ht="25" customHeight="1" spans="1:4">
      <c r="A1349" s="2">
        <v>1348</v>
      </c>
      <c r="B1349" s="3" t="s">
        <v>1205</v>
      </c>
      <c r="C1349" s="3" t="str">
        <f>"谢门华"</f>
        <v>谢门华</v>
      </c>
      <c r="D1349" s="3" t="s">
        <v>1240</v>
      </c>
    </row>
    <row r="1350" ht="25" customHeight="1" spans="1:4">
      <c r="A1350" s="2">
        <v>1349</v>
      </c>
      <c r="B1350" s="3" t="s">
        <v>1241</v>
      </c>
      <c r="C1350" s="3" t="str">
        <f>"陈晓雯"</f>
        <v>陈晓雯</v>
      </c>
      <c r="D1350" s="3" t="s">
        <v>1242</v>
      </c>
    </row>
    <row r="1351" ht="25" customHeight="1" spans="1:4">
      <c r="A1351" s="2">
        <v>1350</v>
      </c>
      <c r="B1351" s="3" t="s">
        <v>1241</v>
      </c>
      <c r="C1351" s="3" t="str">
        <f>"陈雪喜"</f>
        <v>陈雪喜</v>
      </c>
      <c r="D1351" s="3" t="s">
        <v>1243</v>
      </c>
    </row>
    <row r="1352" ht="25" customHeight="1" spans="1:4">
      <c r="A1352" s="2">
        <v>1351</v>
      </c>
      <c r="B1352" s="3" t="s">
        <v>1241</v>
      </c>
      <c r="C1352" s="3" t="str">
        <f>"邢姗姗"</f>
        <v>邢姗姗</v>
      </c>
      <c r="D1352" s="3" t="s">
        <v>1244</v>
      </c>
    </row>
    <row r="1353" ht="25" customHeight="1" spans="1:4">
      <c r="A1353" s="2">
        <v>1352</v>
      </c>
      <c r="B1353" s="3" t="s">
        <v>1241</v>
      </c>
      <c r="C1353" s="3" t="str">
        <f>"王惠芬"</f>
        <v>王惠芬</v>
      </c>
      <c r="D1353" s="3" t="s">
        <v>1245</v>
      </c>
    </row>
    <row r="1354" ht="25" customHeight="1" spans="1:4">
      <c r="A1354" s="2">
        <v>1353</v>
      </c>
      <c r="B1354" s="3" t="s">
        <v>1241</v>
      </c>
      <c r="C1354" s="3" t="str">
        <f>"熊勤颖"</f>
        <v>熊勤颖</v>
      </c>
      <c r="D1354" s="3" t="s">
        <v>1246</v>
      </c>
    </row>
    <row r="1355" ht="25" customHeight="1" spans="1:4">
      <c r="A1355" s="2">
        <v>1354</v>
      </c>
      <c r="B1355" s="3" t="s">
        <v>1241</v>
      </c>
      <c r="C1355" s="3" t="str">
        <f>"王慧梅"</f>
        <v>王慧梅</v>
      </c>
      <c r="D1355" s="3" t="s">
        <v>1247</v>
      </c>
    </row>
    <row r="1356" ht="25" customHeight="1" spans="1:4">
      <c r="A1356" s="2">
        <v>1355</v>
      </c>
      <c r="B1356" s="3" t="s">
        <v>1241</v>
      </c>
      <c r="C1356" s="3" t="str">
        <f>"吴金丹"</f>
        <v>吴金丹</v>
      </c>
      <c r="D1356" s="3" t="s">
        <v>1248</v>
      </c>
    </row>
    <row r="1357" ht="25" customHeight="1" spans="1:4">
      <c r="A1357" s="2">
        <v>1356</v>
      </c>
      <c r="B1357" s="3" t="s">
        <v>1241</v>
      </c>
      <c r="C1357" s="3" t="str">
        <f>"陈柳蔓"</f>
        <v>陈柳蔓</v>
      </c>
      <c r="D1357" s="3" t="s">
        <v>1249</v>
      </c>
    </row>
    <row r="1358" ht="25" customHeight="1" spans="1:4">
      <c r="A1358" s="2">
        <v>1357</v>
      </c>
      <c r="B1358" s="3" t="s">
        <v>1241</v>
      </c>
      <c r="C1358" s="3" t="str">
        <f>"王星予"</f>
        <v>王星予</v>
      </c>
      <c r="D1358" s="3" t="s">
        <v>1250</v>
      </c>
    </row>
    <row r="1359" ht="25" customHeight="1" spans="1:4">
      <c r="A1359" s="2">
        <v>1358</v>
      </c>
      <c r="B1359" s="3" t="s">
        <v>1241</v>
      </c>
      <c r="C1359" s="3" t="str">
        <f>"王露"</f>
        <v>王露</v>
      </c>
      <c r="D1359" s="3" t="s">
        <v>1038</v>
      </c>
    </row>
    <row r="1360" ht="25" customHeight="1" spans="1:4">
      <c r="A1360" s="2">
        <v>1359</v>
      </c>
      <c r="B1360" s="3" t="s">
        <v>1241</v>
      </c>
      <c r="C1360" s="3" t="str">
        <f>"林俊旭"</f>
        <v>林俊旭</v>
      </c>
      <c r="D1360" s="3" t="s">
        <v>1251</v>
      </c>
    </row>
    <row r="1361" ht="25" customHeight="1" spans="1:4">
      <c r="A1361" s="2">
        <v>1360</v>
      </c>
      <c r="B1361" s="3" t="s">
        <v>1241</v>
      </c>
      <c r="C1361" s="3" t="str">
        <f>"麦伟鸿"</f>
        <v>麦伟鸿</v>
      </c>
      <c r="D1361" s="3" t="s">
        <v>1252</v>
      </c>
    </row>
    <row r="1362" ht="25" customHeight="1" spans="1:4">
      <c r="A1362" s="2">
        <v>1361</v>
      </c>
      <c r="B1362" s="3" t="s">
        <v>1241</v>
      </c>
      <c r="C1362" s="3" t="str">
        <f>"林韵宜"</f>
        <v>林韵宜</v>
      </c>
      <c r="D1362" s="3" t="s">
        <v>849</v>
      </c>
    </row>
    <row r="1363" ht="25" customHeight="1" spans="1:4">
      <c r="A1363" s="2">
        <v>1362</v>
      </c>
      <c r="B1363" s="3" t="s">
        <v>1241</v>
      </c>
      <c r="C1363" s="3" t="str">
        <f>"邝海生"</f>
        <v>邝海生</v>
      </c>
      <c r="D1363" s="3" t="s">
        <v>1253</v>
      </c>
    </row>
    <row r="1364" ht="25" customHeight="1" spans="1:4">
      <c r="A1364" s="2">
        <v>1363</v>
      </c>
      <c r="B1364" s="3" t="s">
        <v>1241</v>
      </c>
      <c r="C1364" s="3" t="str">
        <f>"符冬"</f>
        <v>符冬</v>
      </c>
      <c r="D1364" s="3" t="s">
        <v>1254</v>
      </c>
    </row>
    <row r="1365" ht="25" customHeight="1" spans="1:4">
      <c r="A1365" s="2">
        <v>1364</v>
      </c>
      <c r="B1365" s="3" t="s">
        <v>1241</v>
      </c>
      <c r="C1365" s="3" t="str">
        <f>"王慧琳"</f>
        <v>王慧琳</v>
      </c>
      <c r="D1365" s="3" t="s">
        <v>1255</v>
      </c>
    </row>
    <row r="1366" ht="25" customHeight="1" spans="1:4">
      <c r="A1366" s="2">
        <v>1365</v>
      </c>
      <c r="B1366" s="3" t="s">
        <v>1241</v>
      </c>
      <c r="C1366" s="3" t="str">
        <f>"曾文园"</f>
        <v>曾文园</v>
      </c>
      <c r="D1366" s="3" t="s">
        <v>1256</v>
      </c>
    </row>
    <row r="1367" ht="25" customHeight="1" spans="1:4">
      <c r="A1367" s="2">
        <v>1366</v>
      </c>
      <c r="B1367" s="3" t="s">
        <v>1241</v>
      </c>
      <c r="C1367" s="3" t="str">
        <f>"杨滨涯"</f>
        <v>杨滨涯</v>
      </c>
      <c r="D1367" s="3" t="s">
        <v>1257</v>
      </c>
    </row>
    <row r="1368" ht="25" customHeight="1" spans="1:4">
      <c r="A1368" s="2">
        <v>1367</v>
      </c>
      <c r="B1368" s="3" t="s">
        <v>1241</v>
      </c>
      <c r="C1368" s="3" t="str">
        <f>"钟雅"</f>
        <v>钟雅</v>
      </c>
      <c r="D1368" s="3" t="s">
        <v>1053</v>
      </c>
    </row>
    <row r="1369" ht="25" customHeight="1" spans="1:4">
      <c r="A1369" s="2">
        <v>1368</v>
      </c>
      <c r="B1369" s="3" t="s">
        <v>1241</v>
      </c>
      <c r="C1369" s="3" t="str">
        <f>"黄思诗"</f>
        <v>黄思诗</v>
      </c>
      <c r="D1369" s="3" t="s">
        <v>1258</v>
      </c>
    </row>
    <row r="1370" ht="25" customHeight="1" spans="1:4">
      <c r="A1370" s="2">
        <v>1369</v>
      </c>
      <c r="B1370" s="3" t="s">
        <v>1241</v>
      </c>
      <c r="C1370" s="3" t="str">
        <f>"黄雅雯"</f>
        <v>黄雅雯</v>
      </c>
      <c r="D1370" s="3" t="s">
        <v>1259</v>
      </c>
    </row>
    <row r="1371" ht="25" customHeight="1" spans="1:4">
      <c r="A1371" s="2">
        <v>1370</v>
      </c>
      <c r="B1371" s="3" t="s">
        <v>1241</v>
      </c>
      <c r="C1371" s="3" t="str">
        <f>"黄力萍"</f>
        <v>黄力萍</v>
      </c>
      <c r="D1371" s="3" t="s">
        <v>1260</v>
      </c>
    </row>
    <row r="1372" ht="25" customHeight="1" spans="1:4">
      <c r="A1372" s="2">
        <v>1371</v>
      </c>
      <c r="B1372" s="3" t="s">
        <v>1241</v>
      </c>
      <c r="C1372" s="3" t="str">
        <f>"吉志燕"</f>
        <v>吉志燕</v>
      </c>
      <c r="D1372" s="3" t="s">
        <v>600</v>
      </c>
    </row>
    <row r="1373" ht="25" customHeight="1" spans="1:4">
      <c r="A1373" s="2">
        <v>1372</v>
      </c>
      <c r="B1373" s="3" t="s">
        <v>1241</v>
      </c>
      <c r="C1373" s="3" t="str">
        <f>"邓金雪"</f>
        <v>邓金雪</v>
      </c>
      <c r="D1373" s="3" t="s">
        <v>1261</v>
      </c>
    </row>
    <row r="1374" ht="25" customHeight="1" spans="1:4">
      <c r="A1374" s="2">
        <v>1373</v>
      </c>
      <c r="B1374" s="3" t="s">
        <v>1241</v>
      </c>
      <c r="C1374" s="3" t="str">
        <f>"柯彦萍"</f>
        <v>柯彦萍</v>
      </c>
      <c r="D1374" s="3" t="s">
        <v>1262</v>
      </c>
    </row>
    <row r="1375" ht="25" customHeight="1" spans="1:4">
      <c r="A1375" s="2">
        <v>1374</v>
      </c>
      <c r="B1375" s="3" t="s">
        <v>1241</v>
      </c>
      <c r="C1375" s="3" t="str">
        <f>"陈仕超"</f>
        <v>陈仕超</v>
      </c>
      <c r="D1375" s="3" t="s">
        <v>1263</v>
      </c>
    </row>
    <row r="1376" ht="25" customHeight="1" spans="1:4">
      <c r="A1376" s="2">
        <v>1375</v>
      </c>
      <c r="B1376" s="3" t="s">
        <v>1241</v>
      </c>
      <c r="C1376" s="3" t="str">
        <f>"符雪柔"</f>
        <v>符雪柔</v>
      </c>
      <c r="D1376" s="3" t="s">
        <v>1264</v>
      </c>
    </row>
    <row r="1377" ht="25" customHeight="1" spans="1:4">
      <c r="A1377" s="2">
        <v>1376</v>
      </c>
      <c r="B1377" s="3" t="s">
        <v>1241</v>
      </c>
      <c r="C1377" s="3" t="str">
        <f>"陈洁"</f>
        <v>陈洁</v>
      </c>
      <c r="D1377" s="3" t="s">
        <v>1265</v>
      </c>
    </row>
    <row r="1378" ht="25" customHeight="1" spans="1:4">
      <c r="A1378" s="2">
        <v>1377</v>
      </c>
      <c r="B1378" s="3" t="s">
        <v>1241</v>
      </c>
      <c r="C1378" s="3" t="str">
        <f>"陈铭蔚"</f>
        <v>陈铭蔚</v>
      </c>
      <c r="D1378" s="3" t="s">
        <v>1266</v>
      </c>
    </row>
    <row r="1379" ht="25" customHeight="1" spans="1:4">
      <c r="A1379" s="2">
        <v>1378</v>
      </c>
      <c r="B1379" s="3" t="s">
        <v>1241</v>
      </c>
      <c r="C1379" s="3" t="str">
        <f>"许春霞"</f>
        <v>许春霞</v>
      </c>
      <c r="D1379" s="3" t="s">
        <v>1267</v>
      </c>
    </row>
    <row r="1380" ht="25" customHeight="1" spans="1:4">
      <c r="A1380" s="2">
        <v>1379</v>
      </c>
      <c r="B1380" s="3" t="s">
        <v>1241</v>
      </c>
      <c r="C1380" s="3" t="str">
        <f>"符小妹"</f>
        <v>符小妹</v>
      </c>
      <c r="D1380" s="3" t="s">
        <v>1268</v>
      </c>
    </row>
    <row r="1381" ht="25" customHeight="1" spans="1:4">
      <c r="A1381" s="2">
        <v>1380</v>
      </c>
      <c r="B1381" s="3" t="s">
        <v>1241</v>
      </c>
      <c r="C1381" s="3" t="str">
        <f>"罗馨婉"</f>
        <v>罗馨婉</v>
      </c>
      <c r="D1381" s="3" t="s">
        <v>1269</v>
      </c>
    </row>
    <row r="1382" ht="25" customHeight="1" spans="1:4">
      <c r="A1382" s="2">
        <v>1381</v>
      </c>
      <c r="B1382" s="3" t="s">
        <v>1241</v>
      </c>
      <c r="C1382" s="3" t="str">
        <f>"谢杏楼"</f>
        <v>谢杏楼</v>
      </c>
      <c r="D1382" s="3" t="s">
        <v>1270</v>
      </c>
    </row>
    <row r="1383" ht="25" customHeight="1" spans="1:4">
      <c r="A1383" s="2">
        <v>1382</v>
      </c>
      <c r="B1383" s="3" t="s">
        <v>1241</v>
      </c>
      <c r="C1383" s="3" t="str">
        <f>"王惠芳"</f>
        <v>王惠芳</v>
      </c>
      <c r="D1383" s="3" t="s">
        <v>1271</v>
      </c>
    </row>
    <row r="1384" ht="25" customHeight="1" spans="1:4">
      <c r="A1384" s="2">
        <v>1383</v>
      </c>
      <c r="B1384" s="3" t="s">
        <v>1241</v>
      </c>
      <c r="C1384" s="3" t="str">
        <f>"陈必艳"</f>
        <v>陈必艳</v>
      </c>
      <c r="D1384" s="3" t="s">
        <v>1272</v>
      </c>
    </row>
    <row r="1385" ht="25" customHeight="1" spans="1:4">
      <c r="A1385" s="2">
        <v>1384</v>
      </c>
      <c r="B1385" s="3" t="s">
        <v>1241</v>
      </c>
      <c r="C1385" s="3" t="str">
        <f>"龚佳睿"</f>
        <v>龚佳睿</v>
      </c>
      <c r="D1385" s="3" t="s">
        <v>1273</v>
      </c>
    </row>
    <row r="1386" ht="25" customHeight="1" spans="1:4">
      <c r="A1386" s="2">
        <v>1385</v>
      </c>
      <c r="B1386" s="3" t="s">
        <v>1241</v>
      </c>
      <c r="C1386" s="3" t="str">
        <f>"谢昀惠"</f>
        <v>谢昀惠</v>
      </c>
      <c r="D1386" s="3" t="s">
        <v>1274</v>
      </c>
    </row>
    <row r="1387" ht="25" customHeight="1" spans="1:4">
      <c r="A1387" s="2">
        <v>1386</v>
      </c>
      <c r="B1387" s="3" t="s">
        <v>1241</v>
      </c>
      <c r="C1387" s="3" t="str">
        <f>"蔡於良"</f>
        <v>蔡於良</v>
      </c>
      <c r="D1387" s="3" t="s">
        <v>1275</v>
      </c>
    </row>
    <row r="1388" ht="25" customHeight="1" spans="1:4">
      <c r="A1388" s="2">
        <v>1387</v>
      </c>
      <c r="B1388" s="3" t="s">
        <v>1241</v>
      </c>
      <c r="C1388" s="3" t="str">
        <f>"林香元"</f>
        <v>林香元</v>
      </c>
      <c r="D1388" s="3" t="s">
        <v>1276</v>
      </c>
    </row>
    <row r="1389" ht="25" customHeight="1" spans="1:4">
      <c r="A1389" s="2">
        <v>1388</v>
      </c>
      <c r="B1389" s="3" t="s">
        <v>1241</v>
      </c>
      <c r="C1389" s="3" t="str">
        <f>"黄芳南"</f>
        <v>黄芳南</v>
      </c>
      <c r="D1389" s="3" t="s">
        <v>1277</v>
      </c>
    </row>
    <row r="1390" ht="25" customHeight="1" spans="1:4">
      <c r="A1390" s="2">
        <v>1389</v>
      </c>
      <c r="B1390" s="3" t="s">
        <v>1241</v>
      </c>
      <c r="C1390" s="3" t="str">
        <f>"谭嘉敏"</f>
        <v>谭嘉敏</v>
      </c>
      <c r="D1390" s="3" t="s">
        <v>1278</v>
      </c>
    </row>
    <row r="1391" ht="25" customHeight="1" spans="1:4">
      <c r="A1391" s="2">
        <v>1390</v>
      </c>
      <c r="B1391" s="3" t="s">
        <v>1241</v>
      </c>
      <c r="C1391" s="3" t="str">
        <f>"郭凤妹"</f>
        <v>郭凤妹</v>
      </c>
      <c r="D1391" s="3" t="s">
        <v>1279</v>
      </c>
    </row>
    <row r="1392" ht="25" customHeight="1" spans="1:4">
      <c r="A1392" s="2">
        <v>1391</v>
      </c>
      <c r="B1392" s="3" t="s">
        <v>1241</v>
      </c>
      <c r="C1392" s="3" t="str">
        <f>"黄雅婕"</f>
        <v>黄雅婕</v>
      </c>
      <c r="D1392" s="3" t="s">
        <v>1002</v>
      </c>
    </row>
    <row r="1393" ht="25" customHeight="1" spans="1:4">
      <c r="A1393" s="2">
        <v>1392</v>
      </c>
      <c r="B1393" s="3" t="s">
        <v>1241</v>
      </c>
      <c r="C1393" s="3" t="str">
        <f>"符莉"</f>
        <v>符莉</v>
      </c>
      <c r="D1393" s="3" t="s">
        <v>1280</v>
      </c>
    </row>
    <row r="1394" ht="25" customHeight="1" spans="1:4">
      <c r="A1394" s="2">
        <v>1393</v>
      </c>
      <c r="B1394" s="3" t="s">
        <v>1241</v>
      </c>
      <c r="C1394" s="3" t="str">
        <f>"梁亚团"</f>
        <v>梁亚团</v>
      </c>
      <c r="D1394" s="3" t="s">
        <v>1281</v>
      </c>
    </row>
    <row r="1395" ht="25" customHeight="1" spans="1:4">
      <c r="A1395" s="2">
        <v>1394</v>
      </c>
      <c r="B1395" s="3" t="s">
        <v>1241</v>
      </c>
      <c r="C1395" s="3" t="str">
        <f>"兰丽吉"</f>
        <v>兰丽吉</v>
      </c>
      <c r="D1395" s="3" t="s">
        <v>1282</v>
      </c>
    </row>
    <row r="1396" ht="25" customHeight="1" spans="1:4">
      <c r="A1396" s="2">
        <v>1395</v>
      </c>
      <c r="B1396" s="3" t="s">
        <v>1241</v>
      </c>
      <c r="C1396" s="3" t="str">
        <f>"符志甄"</f>
        <v>符志甄</v>
      </c>
      <c r="D1396" s="3" t="s">
        <v>586</v>
      </c>
    </row>
    <row r="1397" ht="25" customHeight="1" spans="1:4">
      <c r="A1397" s="2">
        <v>1396</v>
      </c>
      <c r="B1397" s="3" t="s">
        <v>1241</v>
      </c>
      <c r="C1397" s="3" t="str">
        <f>"符传俊"</f>
        <v>符传俊</v>
      </c>
      <c r="D1397" s="3" t="s">
        <v>46</v>
      </c>
    </row>
    <row r="1398" ht="25" customHeight="1" spans="1:4">
      <c r="A1398" s="2">
        <v>1397</v>
      </c>
      <c r="B1398" s="3" t="s">
        <v>1241</v>
      </c>
      <c r="C1398" s="3" t="str">
        <f>"胡慧芸"</f>
        <v>胡慧芸</v>
      </c>
      <c r="D1398" s="3" t="s">
        <v>1280</v>
      </c>
    </row>
    <row r="1399" ht="25" customHeight="1" spans="1:4">
      <c r="A1399" s="2">
        <v>1398</v>
      </c>
      <c r="B1399" s="3" t="s">
        <v>1241</v>
      </c>
      <c r="C1399" s="3" t="str">
        <f>"石贞洁"</f>
        <v>石贞洁</v>
      </c>
      <c r="D1399" s="3" t="s">
        <v>1283</v>
      </c>
    </row>
    <row r="1400" ht="25" customHeight="1" spans="1:4">
      <c r="A1400" s="2">
        <v>1399</v>
      </c>
      <c r="B1400" s="3" t="s">
        <v>1241</v>
      </c>
      <c r="C1400" s="3" t="str">
        <f>"李雨婷"</f>
        <v>李雨婷</v>
      </c>
      <c r="D1400" s="3" t="s">
        <v>1284</v>
      </c>
    </row>
    <row r="1401" ht="25" customHeight="1" spans="1:4">
      <c r="A1401" s="2">
        <v>1400</v>
      </c>
      <c r="B1401" s="3" t="s">
        <v>1241</v>
      </c>
      <c r="C1401" s="3" t="str">
        <f>"王静"</f>
        <v>王静</v>
      </c>
      <c r="D1401" s="3" t="s">
        <v>1285</v>
      </c>
    </row>
    <row r="1402" ht="25" customHeight="1" spans="1:4">
      <c r="A1402" s="2">
        <v>1401</v>
      </c>
      <c r="B1402" s="3" t="s">
        <v>1241</v>
      </c>
      <c r="C1402" s="3" t="str">
        <f>"陈琼丹"</f>
        <v>陈琼丹</v>
      </c>
      <c r="D1402" s="3" t="s">
        <v>1286</v>
      </c>
    </row>
    <row r="1403" ht="25" customHeight="1" spans="1:4">
      <c r="A1403" s="2">
        <v>1402</v>
      </c>
      <c r="B1403" s="3" t="s">
        <v>1241</v>
      </c>
      <c r="C1403" s="3" t="str">
        <f>"王永秀"</f>
        <v>王永秀</v>
      </c>
      <c r="D1403" s="3" t="s">
        <v>1287</v>
      </c>
    </row>
    <row r="1404" ht="25" customHeight="1" spans="1:4">
      <c r="A1404" s="2">
        <v>1403</v>
      </c>
      <c r="B1404" s="3" t="s">
        <v>1241</v>
      </c>
      <c r="C1404" s="3" t="str">
        <f>"王玲"</f>
        <v>王玲</v>
      </c>
      <c r="D1404" s="3" t="s">
        <v>1288</v>
      </c>
    </row>
    <row r="1405" ht="25" customHeight="1" spans="1:4">
      <c r="A1405" s="2">
        <v>1404</v>
      </c>
      <c r="B1405" s="3" t="s">
        <v>1241</v>
      </c>
      <c r="C1405" s="3" t="str">
        <f>"邹彩霞"</f>
        <v>邹彩霞</v>
      </c>
      <c r="D1405" s="3" t="s">
        <v>1289</v>
      </c>
    </row>
    <row r="1406" ht="25" customHeight="1" spans="1:4">
      <c r="A1406" s="2">
        <v>1405</v>
      </c>
      <c r="B1406" s="3" t="s">
        <v>1241</v>
      </c>
      <c r="C1406" s="3" t="str">
        <f>"许译元"</f>
        <v>许译元</v>
      </c>
      <c r="D1406" s="3" t="s">
        <v>1290</v>
      </c>
    </row>
    <row r="1407" ht="25" customHeight="1" spans="1:4">
      <c r="A1407" s="2">
        <v>1406</v>
      </c>
      <c r="B1407" s="3" t="s">
        <v>1241</v>
      </c>
      <c r="C1407" s="3" t="str">
        <f>"张瑜文"</f>
        <v>张瑜文</v>
      </c>
      <c r="D1407" s="3" t="s">
        <v>1291</v>
      </c>
    </row>
    <row r="1408" ht="25" customHeight="1" spans="1:4">
      <c r="A1408" s="2">
        <v>1407</v>
      </c>
      <c r="B1408" s="3" t="s">
        <v>1241</v>
      </c>
      <c r="C1408" s="3" t="str">
        <f>"黎俊希"</f>
        <v>黎俊希</v>
      </c>
      <c r="D1408" s="3" t="s">
        <v>1292</v>
      </c>
    </row>
    <row r="1409" ht="25" customHeight="1" spans="1:4">
      <c r="A1409" s="2">
        <v>1408</v>
      </c>
      <c r="B1409" s="3" t="s">
        <v>1241</v>
      </c>
      <c r="C1409" s="3" t="str">
        <f>"顾辰瑶"</f>
        <v>顾辰瑶</v>
      </c>
      <c r="D1409" s="3" t="s">
        <v>1293</v>
      </c>
    </row>
    <row r="1410" ht="25" customHeight="1" spans="1:4">
      <c r="A1410" s="2">
        <v>1409</v>
      </c>
      <c r="B1410" s="3" t="s">
        <v>1241</v>
      </c>
      <c r="C1410" s="3" t="str">
        <f>"张彩琴"</f>
        <v>张彩琴</v>
      </c>
      <c r="D1410" s="3" t="s">
        <v>1294</v>
      </c>
    </row>
    <row r="1411" ht="25" customHeight="1" spans="1:4">
      <c r="A1411" s="2">
        <v>1410</v>
      </c>
      <c r="B1411" s="3" t="s">
        <v>1241</v>
      </c>
      <c r="C1411" s="3" t="str">
        <f>"方稻齐"</f>
        <v>方稻齐</v>
      </c>
      <c r="D1411" s="3" t="s">
        <v>1295</v>
      </c>
    </row>
    <row r="1412" ht="25" customHeight="1" spans="1:4">
      <c r="A1412" s="2">
        <v>1411</v>
      </c>
      <c r="B1412" s="3" t="s">
        <v>1241</v>
      </c>
      <c r="C1412" s="3" t="str">
        <f>"李进梅"</f>
        <v>李进梅</v>
      </c>
      <c r="D1412" s="3" t="s">
        <v>1296</v>
      </c>
    </row>
    <row r="1413" ht="25" customHeight="1" spans="1:4">
      <c r="A1413" s="2">
        <v>1412</v>
      </c>
      <c r="B1413" s="3" t="s">
        <v>1241</v>
      </c>
      <c r="C1413" s="3" t="str">
        <f>"胡文哲"</f>
        <v>胡文哲</v>
      </c>
      <c r="D1413" s="3" t="s">
        <v>1297</v>
      </c>
    </row>
    <row r="1414" ht="25" customHeight="1" spans="1:4">
      <c r="A1414" s="2">
        <v>1413</v>
      </c>
      <c r="B1414" s="3" t="s">
        <v>1241</v>
      </c>
      <c r="C1414" s="3" t="str">
        <f>"杨嘉家"</f>
        <v>杨嘉家</v>
      </c>
      <c r="D1414" s="3" t="s">
        <v>1298</v>
      </c>
    </row>
    <row r="1415" ht="25" customHeight="1" spans="1:4">
      <c r="A1415" s="2">
        <v>1414</v>
      </c>
      <c r="B1415" s="3" t="s">
        <v>1241</v>
      </c>
      <c r="C1415" s="3" t="str">
        <f>"何风莉"</f>
        <v>何风莉</v>
      </c>
      <c r="D1415" s="3" t="s">
        <v>1299</v>
      </c>
    </row>
    <row r="1416" ht="25" customHeight="1" spans="1:4">
      <c r="A1416" s="2">
        <v>1415</v>
      </c>
      <c r="B1416" s="3" t="s">
        <v>1241</v>
      </c>
      <c r="C1416" s="3" t="str">
        <f>"符鉴苗"</f>
        <v>符鉴苗</v>
      </c>
      <c r="D1416" s="3" t="s">
        <v>1300</v>
      </c>
    </row>
    <row r="1417" ht="25" customHeight="1" spans="1:4">
      <c r="A1417" s="2">
        <v>1416</v>
      </c>
      <c r="B1417" s="3" t="s">
        <v>1241</v>
      </c>
      <c r="C1417" s="3" t="str">
        <f>"葛美臣"</f>
        <v>葛美臣</v>
      </c>
      <c r="D1417" s="3" t="s">
        <v>1301</v>
      </c>
    </row>
    <row r="1418" ht="25" customHeight="1" spans="1:4">
      <c r="A1418" s="2">
        <v>1417</v>
      </c>
      <c r="B1418" s="3" t="s">
        <v>1241</v>
      </c>
      <c r="C1418" s="3" t="str">
        <f>"邬贤苗"</f>
        <v>邬贤苗</v>
      </c>
      <c r="D1418" s="3" t="s">
        <v>411</v>
      </c>
    </row>
    <row r="1419" ht="25" customHeight="1" spans="1:4">
      <c r="A1419" s="2">
        <v>1418</v>
      </c>
      <c r="B1419" s="3" t="s">
        <v>1241</v>
      </c>
      <c r="C1419" s="3" t="str">
        <f>"符惠予"</f>
        <v>符惠予</v>
      </c>
      <c r="D1419" s="3" t="s">
        <v>1302</v>
      </c>
    </row>
    <row r="1420" ht="25" customHeight="1" spans="1:4">
      <c r="A1420" s="2">
        <v>1419</v>
      </c>
      <c r="B1420" s="3" t="s">
        <v>1303</v>
      </c>
      <c r="C1420" s="3" t="str">
        <f>"孔祥辉"</f>
        <v>孔祥辉</v>
      </c>
      <c r="D1420" s="3" t="s">
        <v>1304</v>
      </c>
    </row>
    <row r="1421" ht="25" customHeight="1" spans="1:4">
      <c r="A1421" s="2">
        <v>1420</v>
      </c>
      <c r="B1421" s="3" t="s">
        <v>1303</v>
      </c>
      <c r="C1421" s="3" t="str">
        <f>"黄健彬"</f>
        <v>黄健彬</v>
      </c>
      <c r="D1421" s="3" t="s">
        <v>1305</v>
      </c>
    </row>
    <row r="1422" ht="25" customHeight="1" spans="1:4">
      <c r="A1422" s="2">
        <v>1421</v>
      </c>
      <c r="B1422" s="3" t="s">
        <v>1303</v>
      </c>
      <c r="C1422" s="3" t="str">
        <f>"黄彤彤"</f>
        <v>黄彤彤</v>
      </c>
      <c r="D1422" s="3" t="s">
        <v>399</v>
      </c>
    </row>
    <row r="1423" ht="25" customHeight="1" spans="1:4">
      <c r="A1423" s="2">
        <v>1422</v>
      </c>
      <c r="B1423" s="3" t="s">
        <v>1303</v>
      </c>
      <c r="C1423" s="3" t="str">
        <f>"李孟花"</f>
        <v>李孟花</v>
      </c>
      <c r="D1423" s="3" t="s">
        <v>1306</v>
      </c>
    </row>
    <row r="1424" ht="25" customHeight="1" spans="1:4">
      <c r="A1424" s="2">
        <v>1423</v>
      </c>
      <c r="B1424" s="3" t="s">
        <v>1303</v>
      </c>
      <c r="C1424" s="3" t="str">
        <f>"马巧妹"</f>
        <v>马巧妹</v>
      </c>
      <c r="D1424" s="3" t="s">
        <v>1307</v>
      </c>
    </row>
    <row r="1425" ht="25" customHeight="1" spans="1:4">
      <c r="A1425" s="2">
        <v>1424</v>
      </c>
      <c r="B1425" s="3" t="s">
        <v>1303</v>
      </c>
      <c r="C1425" s="3" t="str">
        <f>"廖少乐"</f>
        <v>廖少乐</v>
      </c>
      <c r="D1425" s="3" t="s">
        <v>1308</v>
      </c>
    </row>
    <row r="1426" ht="25" customHeight="1" spans="1:4">
      <c r="A1426" s="2">
        <v>1425</v>
      </c>
      <c r="B1426" s="3" t="s">
        <v>1303</v>
      </c>
      <c r="C1426" s="3" t="str">
        <f>"林金玲"</f>
        <v>林金玲</v>
      </c>
      <c r="D1426" s="3" t="s">
        <v>1309</v>
      </c>
    </row>
    <row r="1427" ht="25" customHeight="1" spans="1:4">
      <c r="A1427" s="2">
        <v>1426</v>
      </c>
      <c r="B1427" s="3" t="s">
        <v>1303</v>
      </c>
      <c r="C1427" s="3" t="str">
        <f>"王正"</f>
        <v>王正</v>
      </c>
      <c r="D1427" s="3" t="s">
        <v>1310</v>
      </c>
    </row>
    <row r="1428" ht="25" customHeight="1" spans="1:4">
      <c r="A1428" s="2">
        <v>1427</v>
      </c>
      <c r="B1428" s="3" t="s">
        <v>1303</v>
      </c>
      <c r="C1428" s="3" t="str">
        <f>"王晓霞"</f>
        <v>王晓霞</v>
      </c>
      <c r="D1428" s="3" t="s">
        <v>1311</v>
      </c>
    </row>
    <row r="1429" ht="25" customHeight="1" spans="1:4">
      <c r="A1429" s="2">
        <v>1428</v>
      </c>
      <c r="B1429" s="3" t="s">
        <v>1303</v>
      </c>
      <c r="C1429" s="3" t="str">
        <f>"吴培欣"</f>
        <v>吴培欣</v>
      </c>
      <c r="D1429" s="3" t="s">
        <v>1312</v>
      </c>
    </row>
    <row r="1430" ht="25" customHeight="1" spans="1:4">
      <c r="A1430" s="2">
        <v>1429</v>
      </c>
      <c r="B1430" s="3" t="s">
        <v>1303</v>
      </c>
      <c r="C1430" s="3" t="str">
        <f>"梁静"</f>
        <v>梁静</v>
      </c>
      <c r="D1430" s="3" t="s">
        <v>1313</v>
      </c>
    </row>
    <row r="1431" ht="25" customHeight="1" spans="1:4">
      <c r="A1431" s="2">
        <v>1430</v>
      </c>
      <c r="B1431" s="3" t="s">
        <v>1303</v>
      </c>
      <c r="C1431" s="3" t="str">
        <f>"邓亚妹"</f>
        <v>邓亚妹</v>
      </c>
      <c r="D1431" s="3" t="s">
        <v>1314</v>
      </c>
    </row>
    <row r="1432" ht="25" customHeight="1" spans="1:4">
      <c r="A1432" s="2">
        <v>1431</v>
      </c>
      <c r="B1432" s="3" t="s">
        <v>1303</v>
      </c>
      <c r="C1432" s="3" t="str">
        <f>"陈婉秋"</f>
        <v>陈婉秋</v>
      </c>
      <c r="D1432" s="3" t="s">
        <v>1315</v>
      </c>
    </row>
    <row r="1433" ht="25" customHeight="1" spans="1:4">
      <c r="A1433" s="2">
        <v>1432</v>
      </c>
      <c r="B1433" s="3" t="s">
        <v>1303</v>
      </c>
      <c r="C1433" s="3" t="str">
        <f>"王佳佳"</f>
        <v>王佳佳</v>
      </c>
      <c r="D1433" s="3" t="s">
        <v>368</v>
      </c>
    </row>
    <row r="1434" ht="25" customHeight="1" spans="1:4">
      <c r="A1434" s="2">
        <v>1433</v>
      </c>
      <c r="B1434" s="3" t="s">
        <v>1303</v>
      </c>
      <c r="C1434" s="3" t="str">
        <f>"吴天惠"</f>
        <v>吴天惠</v>
      </c>
      <c r="D1434" s="3" t="s">
        <v>1316</v>
      </c>
    </row>
    <row r="1435" ht="25" customHeight="1" spans="1:4">
      <c r="A1435" s="2">
        <v>1434</v>
      </c>
      <c r="B1435" s="3" t="s">
        <v>1303</v>
      </c>
      <c r="C1435" s="3" t="str">
        <f>"梁莹莹"</f>
        <v>梁莹莹</v>
      </c>
      <c r="D1435" s="3" t="s">
        <v>1317</v>
      </c>
    </row>
    <row r="1436" ht="25" customHeight="1" spans="1:4">
      <c r="A1436" s="2">
        <v>1435</v>
      </c>
      <c r="B1436" s="3" t="s">
        <v>1303</v>
      </c>
      <c r="C1436" s="3" t="str">
        <f>"蓝英霞"</f>
        <v>蓝英霞</v>
      </c>
      <c r="D1436" s="3" t="s">
        <v>1318</v>
      </c>
    </row>
    <row r="1437" ht="25" customHeight="1" spans="1:4">
      <c r="A1437" s="2">
        <v>1436</v>
      </c>
      <c r="B1437" s="3" t="s">
        <v>1303</v>
      </c>
      <c r="C1437" s="3" t="str">
        <f>"刘舒"</f>
        <v>刘舒</v>
      </c>
      <c r="D1437" s="3" t="s">
        <v>1319</v>
      </c>
    </row>
    <row r="1438" ht="25" customHeight="1" spans="1:4">
      <c r="A1438" s="2">
        <v>1437</v>
      </c>
      <c r="B1438" s="3" t="s">
        <v>1303</v>
      </c>
      <c r="C1438" s="3" t="str">
        <f>"张漫怡"</f>
        <v>张漫怡</v>
      </c>
      <c r="D1438" s="3" t="s">
        <v>1320</v>
      </c>
    </row>
    <row r="1439" ht="25" customHeight="1" spans="1:4">
      <c r="A1439" s="2">
        <v>1438</v>
      </c>
      <c r="B1439" s="3" t="s">
        <v>1303</v>
      </c>
      <c r="C1439" s="3" t="str">
        <f>"邓星星"</f>
        <v>邓星星</v>
      </c>
      <c r="D1439" s="3" t="s">
        <v>1321</v>
      </c>
    </row>
    <row r="1440" ht="25" customHeight="1" spans="1:4">
      <c r="A1440" s="2">
        <v>1439</v>
      </c>
      <c r="B1440" s="3" t="s">
        <v>1303</v>
      </c>
      <c r="C1440" s="3" t="str">
        <f>"黎亚孟"</f>
        <v>黎亚孟</v>
      </c>
      <c r="D1440" s="3" t="s">
        <v>1321</v>
      </c>
    </row>
    <row r="1441" ht="25" customHeight="1" spans="1:4">
      <c r="A1441" s="2">
        <v>1440</v>
      </c>
      <c r="B1441" s="3" t="s">
        <v>1303</v>
      </c>
      <c r="C1441" s="3" t="str">
        <f>"陈倩怡"</f>
        <v>陈倩怡</v>
      </c>
      <c r="D1441" s="3" t="s">
        <v>1322</v>
      </c>
    </row>
    <row r="1442" ht="25" customHeight="1" spans="1:4">
      <c r="A1442" s="2">
        <v>1441</v>
      </c>
      <c r="B1442" s="3" t="s">
        <v>1303</v>
      </c>
      <c r="C1442" s="3" t="str">
        <f>"文凤环"</f>
        <v>文凤环</v>
      </c>
      <c r="D1442" s="3" t="s">
        <v>1323</v>
      </c>
    </row>
    <row r="1443" ht="25" customHeight="1" spans="1:4">
      <c r="A1443" s="2">
        <v>1442</v>
      </c>
      <c r="B1443" s="3" t="s">
        <v>1303</v>
      </c>
      <c r="C1443" s="3" t="str">
        <f>"周山山"</f>
        <v>周山山</v>
      </c>
      <c r="D1443" s="3" t="s">
        <v>1324</v>
      </c>
    </row>
    <row r="1444" ht="25" customHeight="1" spans="1:4">
      <c r="A1444" s="2">
        <v>1443</v>
      </c>
      <c r="B1444" s="3" t="s">
        <v>1303</v>
      </c>
      <c r="C1444" s="3" t="str">
        <f>"纪苏陵"</f>
        <v>纪苏陵</v>
      </c>
      <c r="D1444" s="3" t="s">
        <v>1325</v>
      </c>
    </row>
    <row r="1445" ht="25" customHeight="1" spans="1:4">
      <c r="A1445" s="2">
        <v>1444</v>
      </c>
      <c r="B1445" s="3" t="s">
        <v>1303</v>
      </c>
      <c r="C1445" s="3" t="str">
        <f>"林秋英"</f>
        <v>林秋英</v>
      </c>
      <c r="D1445" s="3" t="s">
        <v>1326</v>
      </c>
    </row>
    <row r="1446" ht="25" customHeight="1" spans="1:4">
      <c r="A1446" s="2">
        <v>1445</v>
      </c>
      <c r="B1446" s="3" t="s">
        <v>1303</v>
      </c>
      <c r="C1446" s="3" t="str">
        <f>"王彩云"</f>
        <v>王彩云</v>
      </c>
      <c r="D1446" s="3" t="s">
        <v>1327</v>
      </c>
    </row>
    <row r="1447" ht="25" customHeight="1" spans="1:4">
      <c r="A1447" s="2">
        <v>1446</v>
      </c>
      <c r="B1447" s="3" t="s">
        <v>1303</v>
      </c>
      <c r="C1447" s="3" t="str">
        <f>"陈王妃"</f>
        <v>陈王妃</v>
      </c>
      <c r="D1447" s="3" t="s">
        <v>1328</v>
      </c>
    </row>
    <row r="1448" ht="25" customHeight="1" spans="1:4">
      <c r="A1448" s="2">
        <v>1447</v>
      </c>
      <c r="B1448" s="3" t="s">
        <v>1303</v>
      </c>
      <c r="C1448" s="3" t="str">
        <f>"李清苗"</f>
        <v>李清苗</v>
      </c>
      <c r="D1448" s="3" t="s">
        <v>1329</v>
      </c>
    </row>
    <row r="1449" ht="25" customHeight="1" spans="1:4">
      <c r="A1449" s="2">
        <v>1448</v>
      </c>
      <c r="B1449" s="3" t="s">
        <v>1303</v>
      </c>
      <c r="C1449" s="3" t="str">
        <f>"王荣燕"</f>
        <v>王荣燕</v>
      </c>
      <c r="D1449" s="3" t="s">
        <v>1330</v>
      </c>
    </row>
    <row r="1450" ht="25" customHeight="1" spans="1:4">
      <c r="A1450" s="2">
        <v>1449</v>
      </c>
      <c r="B1450" s="3" t="s">
        <v>1303</v>
      </c>
      <c r="C1450" s="3" t="str">
        <f>"傅后山"</f>
        <v>傅后山</v>
      </c>
      <c r="D1450" s="3" t="s">
        <v>1331</v>
      </c>
    </row>
    <row r="1451" ht="25" customHeight="1" spans="1:4">
      <c r="A1451" s="2">
        <v>1450</v>
      </c>
      <c r="B1451" s="3" t="s">
        <v>1303</v>
      </c>
      <c r="C1451" s="3" t="str">
        <f>"王大鹏"</f>
        <v>王大鹏</v>
      </c>
      <c r="D1451" s="3" t="s">
        <v>1332</v>
      </c>
    </row>
    <row r="1452" ht="25" customHeight="1" spans="1:4">
      <c r="A1452" s="2">
        <v>1451</v>
      </c>
      <c r="B1452" s="3" t="s">
        <v>1303</v>
      </c>
      <c r="C1452" s="3" t="str">
        <f>"黄颜珠"</f>
        <v>黄颜珠</v>
      </c>
      <c r="D1452" s="3" t="s">
        <v>1333</v>
      </c>
    </row>
    <row r="1453" ht="25" customHeight="1" spans="1:4">
      <c r="A1453" s="2">
        <v>1452</v>
      </c>
      <c r="B1453" s="3" t="s">
        <v>1303</v>
      </c>
      <c r="C1453" s="3" t="str">
        <f>"周颖"</f>
        <v>周颖</v>
      </c>
      <c r="D1453" s="3" t="s">
        <v>86</v>
      </c>
    </row>
    <row r="1454" ht="25" customHeight="1" spans="1:4">
      <c r="A1454" s="2">
        <v>1453</v>
      </c>
      <c r="B1454" s="3" t="s">
        <v>1303</v>
      </c>
      <c r="C1454" s="3" t="str">
        <f>"王丽梦"</f>
        <v>王丽梦</v>
      </c>
      <c r="D1454" s="3" t="s">
        <v>1334</v>
      </c>
    </row>
    <row r="1455" ht="25" customHeight="1" spans="1:4">
      <c r="A1455" s="2">
        <v>1454</v>
      </c>
      <c r="B1455" s="3" t="s">
        <v>1303</v>
      </c>
      <c r="C1455" s="3" t="str">
        <f>"李一虹"</f>
        <v>李一虹</v>
      </c>
      <c r="D1455" s="3" t="s">
        <v>1313</v>
      </c>
    </row>
    <row r="1456" ht="25" customHeight="1" spans="1:4">
      <c r="A1456" s="2">
        <v>1455</v>
      </c>
      <c r="B1456" s="3" t="s">
        <v>1303</v>
      </c>
      <c r="C1456" s="3" t="str">
        <f>"陈兵"</f>
        <v>陈兵</v>
      </c>
      <c r="D1456" s="3" t="s">
        <v>1335</v>
      </c>
    </row>
    <row r="1457" ht="25" customHeight="1" spans="1:4">
      <c r="A1457" s="2">
        <v>1456</v>
      </c>
      <c r="B1457" s="3" t="s">
        <v>1303</v>
      </c>
      <c r="C1457" s="3" t="str">
        <f>"黎亚梅"</f>
        <v>黎亚梅</v>
      </c>
      <c r="D1457" s="3" t="s">
        <v>1336</v>
      </c>
    </row>
    <row r="1458" ht="25" customHeight="1" spans="1:4">
      <c r="A1458" s="2">
        <v>1457</v>
      </c>
      <c r="B1458" s="3" t="s">
        <v>1303</v>
      </c>
      <c r="C1458" s="3" t="str">
        <f>"黄菲菲"</f>
        <v>黄菲菲</v>
      </c>
      <c r="D1458" s="3" t="s">
        <v>1337</v>
      </c>
    </row>
    <row r="1459" ht="25" customHeight="1" spans="1:4">
      <c r="A1459" s="2">
        <v>1458</v>
      </c>
      <c r="B1459" s="3" t="s">
        <v>1338</v>
      </c>
      <c r="C1459" s="3" t="str">
        <f>"李宗逸"</f>
        <v>李宗逸</v>
      </c>
      <c r="D1459" s="3" t="s">
        <v>1339</v>
      </c>
    </row>
    <row r="1460" ht="25" customHeight="1" spans="1:4">
      <c r="A1460" s="2">
        <v>1459</v>
      </c>
      <c r="B1460" s="3" t="s">
        <v>1338</v>
      </c>
      <c r="C1460" s="3" t="str">
        <f>"邢孔佼"</f>
        <v>邢孔佼</v>
      </c>
      <c r="D1460" s="3" t="s">
        <v>1340</v>
      </c>
    </row>
    <row r="1461" ht="25" customHeight="1" spans="1:4">
      <c r="A1461" s="2">
        <v>1460</v>
      </c>
      <c r="B1461" s="3" t="s">
        <v>1338</v>
      </c>
      <c r="C1461" s="3" t="str">
        <f>"苏红娇"</f>
        <v>苏红娇</v>
      </c>
      <c r="D1461" s="3" t="s">
        <v>1341</v>
      </c>
    </row>
    <row r="1462" ht="25" customHeight="1" spans="1:4">
      <c r="A1462" s="2">
        <v>1461</v>
      </c>
      <c r="B1462" s="3" t="s">
        <v>1338</v>
      </c>
      <c r="C1462" s="3" t="str">
        <f>"戴蕊"</f>
        <v>戴蕊</v>
      </c>
      <c r="D1462" s="3" t="s">
        <v>965</v>
      </c>
    </row>
    <row r="1463" ht="25" customHeight="1" spans="1:4">
      <c r="A1463" s="2">
        <v>1462</v>
      </c>
      <c r="B1463" s="3" t="s">
        <v>1338</v>
      </c>
      <c r="C1463" s="3" t="str">
        <f>"卢晓雪"</f>
        <v>卢晓雪</v>
      </c>
      <c r="D1463" s="3" t="s">
        <v>1342</v>
      </c>
    </row>
    <row r="1464" ht="25" customHeight="1" spans="1:4">
      <c r="A1464" s="2">
        <v>1463</v>
      </c>
      <c r="B1464" s="3" t="s">
        <v>1338</v>
      </c>
      <c r="C1464" s="3" t="str">
        <f>"林言"</f>
        <v>林言</v>
      </c>
      <c r="D1464" s="3" t="s">
        <v>1343</v>
      </c>
    </row>
    <row r="1465" ht="25" customHeight="1" spans="1:4">
      <c r="A1465" s="2">
        <v>1464</v>
      </c>
      <c r="B1465" s="3" t="s">
        <v>1338</v>
      </c>
      <c r="C1465" s="3" t="str">
        <f>"冯敏"</f>
        <v>冯敏</v>
      </c>
      <c r="D1465" s="3" t="s">
        <v>1344</v>
      </c>
    </row>
    <row r="1466" ht="25" customHeight="1" spans="1:4">
      <c r="A1466" s="2">
        <v>1465</v>
      </c>
      <c r="B1466" s="3" t="s">
        <v>1338</v>
      </c>
      <c r="C1466" s="3" t="str">
        <f>"王惠"</f>
        <v>王惠</v>
      </c>
      <c r="D1466" s="3" t="s">
        <v>1345</v>
      </c>
    </row>
    <row r="1467" ht="25" customHeight="1" spans="1:4">
      <c r="A1467" s="2">
        <v>1466</v>
      </c>
      <c r="B1467" s="3" t="s">
        <v>1338</v>
      </c>
      <c r="C1467" s="3" t="str">
        <f>"陈宪立"</f>
        <v>陈宪立</v>
      </c>
      <c r="D1467" s="3" t="s">
        <v>1346</v>
      </c>
    </row>
    <row r="1468" ht="25" customHeight="1" spans="1:4">
      <c r="A1468" s="2">
        <v>1467</v>
      </c>
      <c r="B1468" s="3" t="s">
        <v>1338</v>
      </c>
      <c r="C1468" s="3" t="str">
        <f>"王娜二"</f>
        <v>王娜二</v>
      </c>
      <c r="D1468" s="3" t="s">
        <v>1347</v>
      </c>
    </row>
    <row r="1469" ht="25" customHeight="1" spans="1:4">
      <c r="A1469" s="2">
        <v>1468</v>
      </c>
      <c r="B1469" s="3" t="s">
        <v>1338</v>
      </c>
      <c r="C1469" s="3" t="str">
        <f>"张文媛"</f>
        <v>张文媛</v>
      </c>
      <c r="D1469" s="3" t="s">
        <v>1348</v>
      </c>
    </row>
    <row r="1470" ht="25" customHeight="1" spans="1:4">
      <c r="A1470" s="2">
        <v>1469</v>
      </c>
      <c r="B1470" s="3" t="s">
        <v>1338</v>
      </c>
      <c r="C1470" s="3" t="str">
        <f>"介颖飞"</f>
        <v>介颖飞</v>
      </c>
      <c r="D1470" s="3" t="s">
        <v>1349</v>
      </c>
    </row>
    <row r="1471" ht="25" customHeight="1" spans="1:4">
      <c r="A1471" s="2">
        <v>1470</v>
      </c>
      <c r="B1471" s="3" t="s">
        <v>1338</v>
      </c>
      <c r="C1471" s="3" t="str">
        <f>"刘春妹"</f>
        <v>刘春妹</v>
      </c>
      <c r="D1471" s="3" t="s">
        <v>1350</v>
      </c>
    </row>
    <row r="1472" ht="25" customHeight="1" spans="1:4">
      <c r="A1472" s="2">
        <v>1471</v>
      </c>
      <c r="B1472" s="3" t="s">
        <v>1338</v>
      </c>
      <c r="C1472" s="3" t="str">
        <f>"曾密"</f>
        <v>曾密</v>
      </c>
      <c r="D1472" s="3" t="s">
        <v>1351</v>
      </c>
    </row>
    <row r="1473" ht="25" customHeight="1" spans="1:4">
      <c r="A1473" s="2">
        <v>1472</v>
      </c>
      <c r="B1473" s="3" t="s">
        <v>1338</v>
      </c>
      <c r="C1473" s="3" t="str">
        <f>"梁舒怡"</f>
        <v>梁舒怡</v>
      </c>
      <c r="D1473" s="3" t="s">
        <v>783</v>
      </c>
    </row>
    <row r="1474" ht="25" customHeight="1" spans="1:4">
      <c r="A1474" s="2">
        <v>1473</v>
      </c>
      <c r="B1474" s="3" t="s">
        <v>1338</v>
      </c>
      <c r="C1474" s="3" t="str">
        <f>"林增华"</f>
        <v>林增华</v>
      </c>
      <c r="D1474" s="3" t="s">
        <v>1352</v>
      </c>
    </row>
    <row r="1475" ht="25" customHeight="1" spans="1:4">
      <c r="A1475" s="2">
        <v>1474</v>
      </c>
      <c r="B1475" s="3" t="s">
        <v>1338</v>
      </c>
      <c r="C1475" s="3" t="str">
        <f>"徐菁蔓"</f>
        <v>徐菁蔓</v>
      </c>
      <c r="D1475" s="3" t="s">
        <v>1353</v>
      </c>
    </row>
    <row r="1476" ht="25" customHeight="1" spans="1:4">
      <c r="A1476" s="2">
        <v>1475</v>
      </c>
      <c r="B1476" s="3" t="s">
        <v>1338</v>
      </c>
      <c r="C1476" s="3" t="str">
        <f>"张著桢"</f>
        <v>张著桢</v>
      </c>
      <c r="D1476" s="3" t="s">
        <v>1354</v>
      </c>
    </row>
    <row r="1477" ht="25" customHeight="1" spans="1:4">
      <c r="A1477" s="2">
        <v>1476</v>
      </c>
      <c r="B1477" s="3" t="s">
        <v>1338</v>
      </c>
      <c r="C1477" s="3" t="str">
        <f>"羊连姣"</f>
        <v>羊连姣</v>
      </c>
      <c r="D1477" s="3" t="s">
        <v>1355</v>
      </c>
    </row>
    <row r="1478" ht="25" customHeight="1" spans="1:4">
      <c r="A1478" s="2">
        <v>1477</v>
      </c>
      <c r="B1478" s="3" t="s">
        <v>1338</v>
      </c>
      <c r="C1478" s="3" t="str">
        <f>"陈君容"</f>
        <v>陈君容</v>
      </c>
      <c r="D1478" s="3" t="s">
        <v>1356</v>
      </c>
    </row>
    <row r="1479" ht="25" customHeight="1" spans="1:4">
      <c r="A1479" s="2">
        <v>1478</v>
      </c>
      <c r="B1479" s="3" t="s">
        <v>1338</v>
      </c>
      <c r="C1479" s="3" t="str">
        <f>"刘星妤"</f>
        <v>刘星妤</v>
      </c>
      <c r="D1479" s="3" t="s">
        <v>1357</v>
      </c>
    </row>
    <row r="1480" ht="25" customHeight="1" spans="1:4">
      <c r="A1480" s="2">
        <v>1479</v>
      </c>
      <c r="B1480" s="3" t="s">
        <v>1338</v>
      </c>
      <c r="C1480" s="3" t="str">
        <f>"张丽丽"</f>
        <v>张丽丽</v>
      </c>
      <c r="D1480" s="3" t="s">
        <v>1358</v>
      </c>
    </row>
    <row r="1481" ht="25" customHeight="1" spans="1:4">
      <c r="A1481" s="2">
        <v>1480</v>
      </c>
      <c r="B1481" s="3" t="s">
        <v>1338</v>
      </c>
      <c r="C1481" s="3" t="str">
        <f>"林进弟"</f>
        <v>林进弟</v>
      </c>
      <c r="D1481" s="3" t="s">
        <v>1359</v>
      </c>
    </row>
    <row r="1482" ht="25" customHeight="1" spans="1:4">
      <c r="A1482" s="2">
        <v>1481</v>
      </c>
      <c r="B1482" s="3" t="s">
        <v>1338</v>
      </c>
      <c r="C1482" s="3" t="str">
        <f>"陈秋菊"</f>
        <v>陈秋菊</v>
      </c>
      <c r="D1482" s="3" t="s">
        <v>1360</v>
      </c>
    </row>
    <row r="1483" ht="25" customHeight="1" spans="1:4">
      <c r="A1483" s="2">
        <v>1482</v>
      </c>
      <c r="B1483" s="3" t="s">
        <v>1338</v>
      </c>
      <c r="C1483" s="3" t="str">
        <f>"黄远精"</f>
        <v>黄远精</v>
      </c>
      <c r="D1483" s="3" t="s">
        <v>1361</v>
      </c>
    </row>
    <row r="1484" ht="25" customHeight="1" spans="1:4">
      <c r="A1484" s="2">
        <v>1483</v>
      </c>
      <c r="B1484" s="3" t="s">
        <v>1338</v>
      </c>
      <c r="C1484" s="3" t="str">
        <f>"刘水英"</f>
        <v>刘水英</v>
      </c>
      <c r="D1484" s="3" t="s">
        <v>1362</v>
      </c>
    </row>
    <row r="1485" ht="25" customHeight="1" spans="1:4">
      <c r="A1485" s="2">
        <v>1484</v>
      </c>
      <c r="B1485" s="3" t="s">
        <v>1338</v>
      </c>
      <c r="C1485" s="3" t="str">
        <f>"林威磊"</f>
        <v>林威磊</v>
      </c>
      <c r="D1485" s="3" t="s">
        <v>1363</v>
      </c>
    </row>
    <row r="1486" ht="25" customHeight="1" spans="1:4">
      <c r="A1486" s="2">
        <v>1485</v>
      </c>
      <c r="B1486" s="3" t="s">
        <v>1338</v>
      </c>
      <c r="C1486" s="3" t="str">
        <f>"莫春"</f>
        <v>莫春</v>
      </c>
      <c r="D1486" s="3" t="s">
        <v>1364</v>
      </c>
    </row>
    <row r="1487" ht="25" customHeight="1" spans="1:4">
      <c r="A1487" s="2">
        <v>1486</v>
      </c>
      <c r="B1487" s="3" t="s">
        <v>1338</v>
      </c>
      <c r="C1487" s="3" t="str">
        <f>"陈锦超"</f>
        <v>陈锦超</v>
      </c>
      <c r="D1487" s="3" t="s">
        <v>1365</v>
      </c>
    </row>
    <row r="1488" ht="25" customHeight="1" spans="1:4">
      <c r="A1488" s="2">
        <v>1487</v>
      </c>
      <c r="B1488" s="3" t="s">
        <v>1338</v>
      </c>
      <c r="C1488" s="3" t="str">
        <f>"何小娜"</f>
        <v>何小娜</v>
      </c>
      <c r="D1488" s="3" t="s">
        <v>1366</v>
      </c>
    </row>
    <row r="1489" ht="25" customHeight="1" spans="1:4">
      <c r="A1489" s="2">
        <v>1488</v>
      </c>
      <c r="B1489" s="3" t="s">
        <v>1338</v>
      </c>
      <c r="C1489" s="3" t="str">
        <f>"王晓莉"</f>
        <v>王晓莉</v>
      </c>
      <c r="D1489" s="3" t="s">
        <v>1367</v>
      </c>
    </row>
    <row r="1490" ht="25" customHeight="1" spans="1:4">
      <c r="A1490" s="2">
        <v>1489</v>
      </c>
      <c r="B1490" s="3" t="s">
        <v>1338</v>
      </c>
      <c r="C1490" s="3" t="str">
        <f>"张红卫"</f>
        <v>张红卫</v>
      </c>
      <c r="D1490" s="3" t="s">
        <v>1368</v>
      </c>
    </row>
    <row r="1491" ht="25" customHeight="1" spans="1:4">
      <c r="A1491" s="2">
        <v>1490</v>
      </c>
      <c r="B1491" s="3" t="s">
        <v>1338</v>
      </c>
      <c r="C1491" s="3" t="str">
        <f>"蔡良杰"</f>
        <v>蔡良杰</v>
      </c>
      <c r="D1491" s="3" t="s">
        <v>1369</v>
      </c>
    </row>
    <row r="1492" ht="25" customHeight="1" spans="1:4">
      <c r="A1492" s="2">
        <v>1491</v>
      </c>
      <c r="B1492" s="3" t="s">
        <v>1338</v>
      </c>
      <c r="C1492" s="3" t="str">
        <f>"周颖欣"</f>
        <v>周颖欣</v>
      </c>
      <c r="D1492" s="3" t="s">
        <v>1370</v>
      </c>
    </row>
    <row r="1493" ht="25" customHeight="1" spans="1:4">
      <c r="A1493" s="2">
        <v>1492</v>
      </c>
      <c r="B1493" s="3" t="s">
        <v>1338</v>
      </c>
      <c r="C1493" s="3" t="str">
        <f>"刘琴"</f>
        <v>刘琴</v>
      </c>
      <c r="D1493" s="3" t="s">
        <v>1371</v>
      </c>
    </row>
    <row r="1494" ht="25" customHeight="1" spans="1:4">
      <c r="A1494" s="2">
        <v>1493</v>
      </c>
      <c r="B1494" s="3" t="s">
        <v>1338</v>
      </c>
      <c r="C1494" s="3" t="str">
        <f>"钟政"</f>
        <v>钟政</v>
      </c>
      <c r="D1494" s="3" t="s">
        <v>1372</v>
      </c>
    </row>
    <row r="1495" ht="25" customHeight="1" spans="1:4">
      <c r="A1495" s="2">
        <v>1494</v>
      </c>
      <c r="B1495" s="3" t="s">
        <v>1338</v>
      </c>
      <c r="C1495" s="3" t="str">
        <f>"张叶倍"</f>
        <v>张叶倍</v>
      </c>
      <c r="D1495" s="3" t="s">
        <v>1373</v>
      </c>
    </row>
    <row r="1496" ht="25" customHeight="1" spans="1:4">
      <c r="A1496" s="2">
        <v>1495</v>
      </c>
      <c r="B1496" s="3" t="s">
        <v>1338</v>
      </c>
      <c r="C1496" s="3" t="str">
        <f>"罗云转"</f>
        <v>罗云转</v>
      </c>
      <c r="D1496" s="3" t="s">
        <v>1374</v>
      </c>
    </row>
    <row r="1497" ht="25" customHeight="1" spans="1:4">
      <c r="A1497" s="2">
        <v>1496</v>
      </c>
      <c r="B1497" s="3" t="s">
        <v>1338</v>
      </c>
      <c r="C1497" s="3" t="str">
        <f>"吴纪兴"</f>
        <v>吴纪兴</v>
      </c>
      <c r="D1497" s="3" t="s">
        <v>1375</v>
      </c>
    </row>
    <row r="1498" ht="25" customHeight="1" spans="1:4">
      <c r="A1498" s="2">
        <v>1497</v>
      </c>
      <c r="B1498" s="3" t="s">
        <v>1338</v>
      </c>
      <c r="C1498" s="3" t="str">
        <f>"王家飞"</f>
        <v>王家飞</v>
      </c>
      <c r="D1498" s="3" t="s">
        <v>1376</v>
      </c>
    </row>
    <row r="1499" ht="25" customHeight="1" spans="1:4">
      <c r="A1499" s="2">
        <v>1498</v>
      </c>
      <c r="B1499" s="3" t="s">
        <v>1338</v>
      </c>
      <c r="C1499" s="3" t="str">
        <f>"曾一秀"</f>
        <v>曾一秀</v>
      </c>
      <c r="D1499" s="3" t="s">
        <v>1377</v>
      </c>
    </row>
    <row r="1500" ht="25" customHeight="1" spans="1:4">
      <c r="A1500" s="2">
        <v>1499</v>
      </c>
      <c r="B1500" s="3" t="s">
        <v>1338</v>
      </c>
      <c r="C1500" s="3" t="str">
        <f>"韩琪"</f>
        <v>韩琪</v>
      </c>
      <c r="D1500" s="3" t="s">
        <v>1148</v>
      </c>
    </row>
    <row r="1501" ht="25" customHeight="1" spans="1:4">
      <c r="A1501" s="2">
        <v>1500</v>
      </c>
      <c r="B1501" s="3" t="s">
        <v>1338</v>
      </c>
      <c r="C1501" s="3" t="str">
        <f>"周奕彤"</f>
        <v>周奕彤</v>
      </c>
      <c r="D1501" s="3" t="s">
        <v>1378</v>
      </c>
    </row>
    <row r="1502" ht="25" customHeight="1" spans="1:4">
      <c r="A1502" s="2">
        <v>1501</v>
      </c>
      <c r="B1502" s="3" t="s">
        <v>1338</v>
      </c>
      <c r="C1502" s="3" t="str">
        <f>"李雅婷"</f>
        <v>李雅婷</v>
      </c>
      <c r="D1502" s="3" t="s">
        <v>1379</v>
      </c>
    </row>
    <row r="1503" ht="25" customHeight="1" spans="1:4">
      <c r="A1503" s="2">
        <v>1502</v>
      </c>
      <c r="B1503" s="3" t="s">
        <v>1338</v>
      </c>
      <c r="C1503" s="3" t="str">
        <f>"陈朝露"</f>
        <v>陈朝露</v>
      </c>
      <c r="D1503" s="3" t="s">
        <v>1380</v>
      </c>
    </row>
    <row r="1504" ht="25" customHeight="1" spans="1:4">
      <c r="A1504" s="2">
        <v>1503</v>
      </c>
      <c r="B1504" s="3" t="s">
        <v>1338</v>
      </c>
      <c r="C1504" s="3" t="str">
        <f>"吴勤学"</f>
        <v>吴勤学</v>
      </c>
      <c r="D1504" s="3" t="s">
        <v>1381</v>
      </c>
    </row>
    <row r="1505" ht="25" customHeight="1" spans="1:4">
      <c r="A1505" s="2">
        <v>1504</v>
      </c>
      <c r="B1505" s="3" t="s">
        <v>1338</v>
      </c>
      <c r="C1505" s="3" t="str">
        <f>"李志洵"</f>
        <v>李志洵</v>
      </c>
      <c r="D1505" s="3" t="s">
        <v>1382</v>
      </c>
    </row>
    <row r="1506" ht="25" customHeight="1" spans="1:4">
      <c r="A1506" s="2">
        <v>1505</v>
      </c>
      <c r="B1506" s="3" t="s">
        <v>1338</v>
      </c>
      <c r="C1506" s="3" t="str">
        <f>"张生燕"</f>
        <v>张生燕</v>
      </c>
      <c r="D1506" s="3" t="s">
        <v>597</v>
      </c>
    </row>
    <row r="1507" ht="25" customHeight="1" spans="1:4">
      <c r="A1507" s="2">
        <v>1506</v>
      </c>
      <c r="B1507" s="3" t="s">
        <v>1338</v>
      </c>
      <c r="C1507" s="3" t="str">
        <f>"陈家祥"</f>
        <v>陈家祥</v>
      </c>
      <c r="D1507" s="3" t="s">
        <v>1383</v>
      </c>
    </row>
    <row r="1508" ht="25" customHeight="1" spans="1:4">
      <c r="A1508" s="2">
        <v>1507</v>
      </c>
      <c r="B1508" s="3" t="s">
        <v>1338</v>
      </c>
      <c r="C1508" s="3" t="str">
        <f>"辜创维"</f>
        <v>辜创维</v>
      </c>
      <c r="D1508" s="3" t="s">
        <v>1384</v>
      </c>
    </row>
    <row r="1509" ht="25" customHeight="1" spans="1:4">
      <c r="A1509" s="2">
        <v>1508</v>
      </c>
      <c r="B1509" s="3" t="s">
        <v>1338</v>
      </c>
      <c r="C1509" s="3" t="str">
        <f>"杨瑞帆"</f>
        <v>杨瑞帆</v>
      </c>
      <c r="D1509" s="3" t="s">
        <v>1385</v>
      </c>
    </row>
    <row r="1510" ht="25" customHeight="1" spans="1:4">
      <c r="A1510" s="2">
        <v>1509</v>
      </c>
      <c r="B1510" s="3" t="s">
        <v>1338</v>
      </c>
      <c r="C1510" s="3" t="str">
        <f>"王芮"</f>
        <v>王芮</v>
      </c>
      <c r="D1510" s="3" t="s">
        <v>1386</v>
      </c>
    </row>
    <row r="1511" ht="25" customHeight="1" spans="1:4">
      <c r="A1511" s="2">
        <v>1510</v>
      </c>
      <c r="B1511" s="3" t="s">
        <v>1338</v>
      </c>
      <c r="C1511" s="3" t="str">
        <f>"周莹"</f>
        <v>周莹</v>
      </c>
      <c r="D1511" s="3" t="s">
        <v>1387</v>
      </c>
    </row>
    <row r="1512" ht="25" customHeight="1" spans="1:4">
      <c r="A1512" s="2">
        <v>1511</v>
      </c>
      <c r="B1512" s="3" t="s">
        <v>1338</v>
      </c>
      <c r="C1512" s="3" t="str">
        <f>"卢柔羽"</f>
        <v>卢柔羽</v>
      </c>
      <c r="D1512" s="3" t="s">
        <v>947</v>
      </c>
    </row>
    <row r="1513" ht="25" customHeight="1" spans="1:4">
      <c r="A1513" s="2">
        <v>1512</v>
      </c>
      <c r="B1513" s="3" t="s">
        <v>1338</v>
      </c>
      <c r="C1513" s="3" t="str">
        <f>"符艺女"</f>
        <v>符艺女</v>
      </c>
      <c r="D1513" s="3" t="s">
        <v>1388</v>
      </c>
    </row>
    <row r="1514" ht="25" customHeight="1" spans="1:4">
      <c r="A1514" s="2">
        <v>1513</v>
      </c>
      <c r="B1514" s="3" t="s">
        <v>1338</v>
      </c>
      <c r="C1514" s="3" t="str">
        <f>"陈婉玉"</f>
        <v>陈婉玉</v>
      </c>
      <c r="D1514" s="3" t="s">
        <v>1389</v>
      </c>
    </row>
    <row r="1515" ht="25" customHeight="1" spans="1:4">
      <c r="A1515" s="2">
        <v>1514</v>
      </c>
      <c r="B1515" s="3" t="s">
        <v>1338</v>
      </c>
      <c r="C1515" s="3" t="str">
        <f>"冯桔蕾"</f>
        <v>冯桔蕾</v>
      </c>
      <c r="D1515" s="3" t="s">
        <v>1390</v>
      </c>
    </row>
    <row r="1516" ht="25" customHeight="1" spans="1:4">
      <c r="A1516" s="2">
        <v>1515</v>
      </c>
      <c r="B1516" s="3" t="s">
        <v>1338</v>
      </c>
      <c r="C1516" s="3" t="str">
        <f>"唐梓容"</f>
        <v>唐梓容</v>
      </c>
      <c r="D1516" s="3" t="s">
        <v>1391</v>
      </c>
    </row>
    <row r="1517" ht="25" customHeight="1" spans="1:4">
      <c r="A1517" s="2">
        <v>1516</v>
      </c>
      <c r="B1517" s="3" t="s">
        <v>1338</v>
      </c>
      <c r="C1517" s="3" t="str">
        <f>"何彩云"</f>
        <v>何彩云</v>
      </c>
      <c r="D1517" s="3" t="s">
        <v>1392</v>
      </c>
    </row>
    <row r="1518" ht="25" customHeight="1" spans="1:4">
      <c r="A1518" s="2">
        <v>1517</v>
      </c>
      <c r="B1518" s="3" t="s">
        <v>1338</v>
      </c>
      <c r="C1518" s="3" t="str">
        <f>"钟山"</f>
        <v>钟山</v>
      </c>
      <c r="D1518" s="3" t="s">
        <v>1393</v>
      </c>
    </row>
    <row r="1519" ht="25" customHeight="1" spans="1:4">
      <c r="A1519" s="2">
        <v>1518</v>
      </c>
      <c r="B1519" s="3" t="s">
        <v>1338</v>
      </c>
      <c r="C1519" s="3" t="str">
        <f>"陈冠帆"</f>
        <v>陈冠帆</v>
      </c>
      <c r="D1519" s="3" t="s">
        <v>1394</v>
      </c>
    </row>
    <row r="1520" ht="25" customHeight="1" spans="1:4">
      <c r="A1520" s="2">
        <v>1519</v>
      </c>
      <c r="B1520" s="3" t="s">
        <v>1338</v>
      </c>
      <c r="C1520" s="3" t="str">
        <f>"吉家丹"</f>
        <v>吉家丹</v>
      </c>
      <c r="D1520" s="3" t="s">
        <v>646</v>
      </c>
    </row>
    <row r="1521" ht="25" customHeight="1" spans="1:4">
      <c r="A1521" s="2">
        <v>1520</v>
      </c>
      <c r="B1521" s="3" t="s">
        <v>1338</v>
      </c>
      <c r="C1521" s="3" t="str">
        <f>"王惠花"</f>
        <v>王惠花</v>
      </c>
      <c r="D1521" s="3" t="s">
        <v>1395</v>
      </c>
    </row>
    <row r="1522" ht="25" customHeight="1" spans="1:4">
      <c r="A1522" s="2">
        <v>1521</v>
      </c>
      <c r="B1522" s="3" t="s">
        <v>1338</v>
      </c>
      <c r="C1522" s="3" t="str">
        <f>"许雯娟"</f>
        <v>许雯娟</v>
      </c>
      <c r="D1522" s="3" t="s">
        <v>1396</v>
      </c>
    </row>
    <row r="1523" ht="25" customHeight="1" spans="1:4">
      <c r="A1523" s="2">
        <v>1522</v>
      </c>
      <c r="B1523" s="3" t="s">
        <v>1338</v>
      </c>
      <c r="C1523" s="3" t="str">
        <f>"林思晴"</f>
        <v>林思晴</v>
      </c>
      <c r="D1523" s="3" t="s">
        <v>623</v>
      </c>
    </row>
    <row r="1524" ht="25" customHeight="1" spans="1:4">
      <c r="A1524" s="2">
        <v>1523</v>
      </c>
      <c r="B1524" s="3" t="s">
        <v>1338</v>
      </c>
      <c r="C1524" s="3" t="str">
        <f>"叶子菁"</f>
        <v>叶子菁</v>
      </c>
      <c r="D1524" s="3" t="s">
        <v>1397</v>
      </c>
    </row>
    <row r="1525" ht="25" customHeight="1" spans="1:4">
      <c r="A1525" s="2">
        <v>1524</v>
      </c>
      <c r="B1525" s="3" t="s">
        <v>1338</v>
      </c>
      <c r="C1525" s="3" t="str">
        <f>"蔡思思"</f>
        <v>蔡思思</v>
      </c>
      <c r="D1525" s="3" t="s">
        <v>1398</v>
      </c>
    </row>
    <row r="1526" ht="25" customHeight="1" spans="1:4">
      <c r="A1526" s="2">
        <v>1525</v>
      </c>
      <c r="B1526" s="3" t="s">
        <v>1338</v>
      </c>
      <c r="C1526" s="3" t="str">
        <f>"吴清梅"</f>
        <v>吴清梅</v>
      </c>
      <c r="D1526" s="3" t="s">
        <v>1399</v>
      </c>
    </row>
    <row r="1527" ht="25" customHeight="1" spans="1:4">
      <c r="A1527" s="2">
        <v>1526</v>
      </c>
      <c r="B1527" s="3" t="s">
        <v>1338</v>
      </c>
      <c r="C1527" s="3" t="str">
        <f>"谢焕彦"</f>
        <v>谢焕彦</v>
      </c>
      <c r="D1527" s="3" t="s">
        <v>1400</v>
      </c>
    </row>
    <row r="1528" ht="25" customHeight="1" spans="1:4">
      <c r="A1528" s="2">
        <v>1527</v>
      </c>
      <c r="B1528" s="3" t="s">
        <v>1338</v>
      </c>
      <c r="C1528" s="3" t="str">
        <f>"伍云丽"</f>
        <v>伍云丽</v>
      </c>
      <c r="D1528" s="3" t="s">
        <v>1401</v>
      </c>
    </row>
    <row r="1529" ht="25" customHeight="1" spans="1:4">
      <c r="A1529" s="2">
        <v>1528</v>
      </c>
      <c r="B1529" s="3" t="s">
        <v>1338</v>
      </c>
      <c r="C1529" s="3" t="str">
        <f>"王冠"</f>
        <v>王冠</v>
      </c>
      <c r="D1529" s="3" t="s">
        <v>1402</v>
      </c>
    </row>
    <row r="1530" ht="25" customHeight="1" spans="1:4">
      <c r="A1530" s="2">
        <v>1529</v>
      </c>
      <c r="B1530" s="3" t="s">
        <v>1338</v>
      </c>
      <c r="C1530" s="3" t="str">
        <f>"范叶雅"</f>
        <v>范叶雅</v>
      </c>
      <c r="D1530" s="3" t="s">
        <v>1403</v>
      </c>
    </row>
    <row r="1531" ht="25" customHeight="1" spans="1:4">
      <c r="A1531" s="2">
        <v>1530</v>
      </c>
      <c r="B1531" s="3" t="s">
        <v>1338</v>
      </c>
      <c r="C1531" s="3" t="str">
        <f>" 吴彩惠"</f>
        <v> 吴彩惠</v>
      </c>
      <c r="D1531" s="3" t="s">
        <v>1404</v>
      </c>
    </row>
    <row r="1532" ht="25" customHeight="1" spans="1:4">
      <c r="A1532" s="2">
        <v>1531</v>
      </c>
      <c r="B1532" s="3" t="s">
        <v>1338</v>
      </c>
      <c r="C1532" s="3" t="str">
        <f>"王雪静"</f>
        <v>王雪静</v>
      </c>
      <c r="D1532" s="3" t="s">
        <v>893</v>
      </c>
    </row>
    <row r="1533" ht="25" customHeight="1" spans="1:4">
      <c r="A1533" s="2">
        <v>1532</v>
      </c>
      <c r="B1533" s="3" t="s">
        <v>1338</v>
      </c>
      <c r="C1533" s="3" t="str">
        <f>"张越"</f>
        <v>张越</v>
      </c>
      <c r="D1533" s="3" t="s">
        <v>1405</v>
      </c>
    </row>
    <row r="1534" ht="25" customHeight="1" spans="1:4">
      <c r="A1534" s="2">
        <v>1533</v>
      </c>
      <c r="B1534" s="3" t="s">
        <v>1338</v>
      </c>
      <c r="C1534" s="3" t="str">
        <f>"黄佳迎"</f>
        <v>黄佳迎</v>
      </c>
      <c r="D1534" s="3" t="s">
        <v>1406</v>
      </c>
    </row>
    <row r="1535" ht="25" customHeight="1" spans="1:4">
      <c r="A1535" s="2">
        <v>1534</v>
      </c>
      <c r="B1535" s="3" t="s">
        <v>1338</v>
      </c>
      <c r="C1535" s="3" t="str">
        <f>"黄兹淞"</f>
        <v>黄兹淞</v>
      </c>
      <c r="D1535" s="3" t="s">
        <v>1407</v>
      </c>
    </row>
    <row r="1536" ht="25" customHeight="1" spans="1:4">
      <c r="A1536" s="2">
        <v>1535</v>
      </c>
      <c r="B1536" s="3" t="s">
        <v>1338</v>
      </c>
      <c r="C1536" s="3" t="str">
        <f>"韦泽涛"</f>
        <v>韦泽涛</v>
      </c>
      <c r="D1536" s="3" t="s">
        <v>1408</v>
      </c>
    </row>
    <row r="1537" ht="25" customHeight="1" spans="1:4">
      <c r="A1537" s="2">
        <v>1536</v>
      </c>
      <c r="B1537" s="3" t="s">
        <v>1338</v>
      </c>
      <c r="C1537" s="3" t="str">
        <f>"王梅侠"</f>
        <v>王梅侠</v>
      </c>
      <c r="D1537" s="3" t="s">
        <v>1409</v>
      </c>
    </row>
    <row r="1538" ht="25" customHeight="1" spans="1:4">
      <c r="A1538" s="2">
        <v>1537</v>
      </c>
      <c r="B1538" s="3" t="s">
        <v>1338</v>
      </c>
      <c r="C1538" s="3" t="str">
        <f>"陈彦如"</f>
        <v>陈彦如</v>
      </c>
      <c r="D1538" s="3" t="s">
        <v>439</v>
      </c>
    </row>
    <row r="1539" ht="25" customHeight="1" spans="1:4">
      <c r="A1539" s="2">
        <v>1538</v>
      </c>
      <c r="B1539" s="3" t="s">
        <v>1338</v>
      </c>
      <c r="C1539" s="3" t="str">
        <f>"陈雪转"</f>
        <v>陈雪转</v>
      </c>
      <c r="D1539" s="3" t="s">
        <v>898</v>
      </c>
    </row>
    <row r="1540" ht="25" customHeight="1" spans="1:4">
      <c r="A1540" s="2">
        <v>1539</v>
      </c>
      <c r="B1540" s="3" t="s">
        <v>1338</v>
      </c>
      <c r="C1540" s="3" t="str">
        <f>"吴亦婷"</f>
        <v>吴亦婷</v>
      </c>
      <c r="D1540" s="3" t="s">
        <v>344</v>
      </c>
    </row>
    <row r="1541" ht="25" customHeight="1" spans="1:4">
      <c r="A1541" s="2">
        <v>1540</v>
      </c>
      <c r="B1541" s="3" t="s">
        <v>1338</v>
      </c>
      <c r="C1541" s="3" t="str">
        <f>"王玉换"</f>
        <v>王玉换</v>
      </c>
      <c r="D1541" s="3" t="s">
        <v>1410</v>
      </c>
    </row>
    <row r="1542" ht="25" customHeight="1" spans="1:4">
      <c r="A1542" s="2">
        <v>1541</v>
      </c>
      <c r="B1542" s="3" t="s">
        <v>1338</v>
      </c>
      <c r="C1542" s="3" t="str">
        <f>"郑卉桃"</f>
        <v>郑卉桃</v>
      </c>
      <c r="D1542" s="3" t="s">
        <v>1411</v>
      </c>
    </row>
    <row r="1543" ht="25" customHeight="1" spans="1:4">
      <c r="A1543" s="2">
        <v>1542</v>
      </c>
      <c r="B1543" s="3" t="s">
        <v>1338</v>
      </c>
      <c r="C1543" s="3" t="str">
        <f>"刘青敏"</f>
        <v>刘青敏</v>
      </c>
      <c r="D1543" s="3" t="s">
        <v>1412</v>
      </c>
    </row>
    <row r="1544" ht="25" customHeight="1" spans="1:4">
      <c r="A1544" s="2">
        <v>1543</v>
      </c>
      <c r="B1544" s="3" t="s">
        <v>1338</v>
      </c>
      <c r="C1544" s="3" t="str">
        <f>"周寒冰"</f>
        <v>周寒冰</v>
      </c>
      <c r="D1544" s="3" t="s">
        <v>1413</v>
      </c>
    </row>
    <row r="1545" ht="25" customHeight="1" spans="1:4">
      <c r="A1545" s="2">
        <v>1544</v>
      </c>
      <c r="B1545" s="3" t="s">
        <v>1338</v>
      </c>
      <c r="C1545" s="3" t="str">
        <f>"钟玮曈"</f>
        <v>钟玮曈</v>
      </c>
      <c r="D1545" s="3" t="s">
        <v>1414</v>
      </c>
    </row>
    <row r="1546" ht="25" customHeight="1" spans="1:4">
      <c r="A1546" s="2">
        <v>1545</v>
      </c>
      <c r="B1546" s="3" t="s">
        <v>1338</v>
      </c>
      <c r="C1546" s="3" t="str">
        <f>"洪学威"</f>
        <v>洪学威</v>
      </c>
      <c r="D1546" s="3" t="s">
        <v>1415</v>
      </c>
    </row>
    <row r="1547" ht="25" customHeight="1" spans="1:4">
      <c r="A1547" s="2">
        <v>1546</v>
      </c>
      <c r="B1547" s="3" t="s">
        <v>1338</v>
      </c>
      <c r="C1547" s="3" t="str">
        <f>"李佳馨"</f>
        <v>李佳馨</v>
      </c>
      <c r="D1547" s="3" t="s">
        <v>1416</v>
      </c>
    </row>
    <row r="1548" ht="25" customHeight="1" spans="1:4">
      <c r="A1548" s="2">
        <v>1547</v>
      </c>
      <c r="B1548" s="3" t="s">
        <v>1338</v>
      </c>
      <c r="C1548" s="3" t="str">
        <f>"张凤"</f>
        <v>张凤</v>
      </c>
      <c r="D1548" s="3" t="s">
        <v>1417</v>
      </c>
    </row>
    <row r="1549" ht="25" customHeight="1" spans="1:4">
      <c r="A1549" s="2">
        <v>1548</v>
      </c>
      <c r="B1549" s="3" t="s">
        <v>1338</v>
      </c>
      <c r="C1549" s="3" t="str">
        <f>"吴荟荟"</f>
        <v>吴荟荟</v>
      </c>
      <c r="D1549" s="3" t="s">
        <v>1418</v>
      </c>
    </row>
    <row r="1550" ht="25" customHeight="1" spans="1:4">
      <c r="A1550" s="2">
        <v>1549</v>
      </c>
      <c r="B1550" s="3" t="s">
        <v>1338</v>
      </c>
      <c r="C1550" s="3" t="str">
        <f>"符欣欣"</f>
        <v>符欣欣</v>
      </c>
      <c r="D1550" s="3" t="s">
        <v>1419</v>
      </c>
    </row>
    <row r="1551" ht="25" customHeight="1" spans="1:4">
      <c r="A1551" s="2">
        <v>1550</v>
      </c>
      <c r="B1551" s="3" t="s">
        <v>1338</v>
      </c>
      <c r="C1551" s="3" t="str">
        <f>"谢炜彬"</f>
        <v>谢炜彬</v>
      </c>
      <c r="D1551" s="3" t="s">
        <v>1420</v>
      </c>
    </row>
    <row r="1552" ht="25" customHeight="1" spans="1:4">
      <c r="A1552" s="2">
        <v>1551</v>
      </c>
      <c r="B1552" s="3" t="s">
        <v>1338</v>
      </c>
      <c r="C1552" s="3" t="str">
        <f>"林馨悦"</f>
        <v>林馨悦</v>
      </c>
      <c r="D1552" s="3" t="s">
        <v>1421</v>
      </c>
    </row>
    <row r="1553" ht="25" customHeight="1" spans="1:4">
      <c r="A1553" s="2">
        <v>1552</v>
      </c>
      <c r="B1553" s="3" t="s">
        <v>1338</v>
      </c>
      <c r="C1553" s="3" t="str">
        <f>"林峰"</f>
        <v>林峰</v>
      </c>
      <c r="D1553" s="3" t="s">
        <v>1422</v>
      </c>
    </row>
    <row r="1554" ht="25" customHeight="1" spans="1:4">
      <c r="A1554" s="2">
        <v>1553</v>
      </c>
      <c r="B1554" s="3" t="s">
        <v>1338</v>
      </c>
      <c r="C1554" s="3" t="str">
        <f>"黄慧沁"</f>
        <v>黄慧沁</v>
      </c>
      <c r="D1554" s="3" t="s">
        <v>1423</v>
      </c>
    </row>
    <row r="1555" ht="25" customHeight="1" spans="1:4">
      <c r="A1555" s="2">
        <v>1554</v>
      </c>
      <c r="B1555" s="3" t="s">
        <v>1338</v>
      </c>
      <c r="C1555" s="3" t="str">
        <f>"吉韵霖"</f>
        <v>吉韵霖</v>
      </c>
      <c r="D1555" s="3" t="s">
        <v>1424</v>
      </c>
    </row>
    <row r="1556" ht="25" customHeight="1" spans="1:4">
      <c r="A1556" s="2">
        <v>1555</v>
      </c>
      <c r="B1556" s="3" t="s">
        <v>1338</v>
      </c>
      <c r="C1556" s="3" t="str">
        <f>"冯惠琨"</f>
        <v>冯惠琨</v>
      </c>
      <c r="D1556" s="3" t="s">
        <v>1425</v>
      </c>
    </row>
    <row r="1557" ht="25" customHeight="1" spans="1:4">
      <c r="A1557" s="2">
        <v>1556</v>
      </c>
      <c r="B1557" s="3" t="s">
        <v>1338</v>
      </c>
      <c r="C1557" s="3" t="str">
        <f>"吴菁菁"</f>
        <v>吴菁菁</v>
      </c>
      <c r="D1557" s="3" t="s">
        <v>1426</v>
      </c>
    </row>
    <row r="1558" ht="25" customHeight="1" spans="1:4">
      <c r="A1558" s="2">
        <v>1557</v>
      </c>
      <c r="B1558" s="3" t="s">
        <v>1338</v>
      </c>
      <c r="C1558" s="3" t="str">
        <f>"吴秋颜"</f>
        <v>吴秋颜</v>
      </c>
      <c r="D1558" s="3" t="s">
        <v>1427</v>
      </c>
    </row>
    <row r="1559" ht="25" customHeight="1" spans="1:4">
      <c r="A1559" s="2">
        <v>1558</v>
      </c>
      <c r="B1559" s="3" t="s">
        <v>1338</v>
      </c>
      <c r="C1559" s="3" t="str">
        <f>"苏毅冲"</f>
        <v>苏毅冲</v>
      </c>
      <c r="D1559" s="3" t="s">
        <v>1428</v>
      </c>
    </row>
    <row r="1560" ht="25" customHeight="1" spans="1:4">
      <c r="A1560" s="2">
        <v>1559</v>
      </c>
      <c r="B1560" s="3" t="s">
        <v>1338</v>
      </c>
      <c r="C1560" s="3" t="str">
        <f>"李梓蜻"</f>
        <v>李梓蜻</v>
      </c>
      <c r="D1560" s="3" t="s">
        <v>1429</v>
      </c>
    </row>
    <row r="1561" ht="25" customHeight="1" spans="1:4">
      <c r="A1561" s="2">
        <v>1560</v>
      </c>
      <c r="B1561" s="3" t="s">
        <v>1338</v>
      </c>
      <c r="C1561" s="3" t="str">
        <f>"黄妹"</f>
        <v>黄妹</v>
      </c>
      <c r="D1561" s="3" t="s">
        <v>1430</v>
      </c>
    </row>
    <row r="1562" ht="25" customHeight="1" spans="1:4">
      <c r="A1562" s="2">
        <v>1561</v>
      </c>
      <c r="B1562" s="3" t="s">
        <v>1338</v>
      </c>
      <c r="C1562" s="3" t="str">
        <f>"李冬霞"</f>
        <v>李冬霞</v>
      </c>
      <c r="D1562" s="3" t="s">
        <v>1431</v>
      </c>
    </row>
    <row r="1563" ht="25" customHeight="1" spans="1:4">
      <c r="A1563" s="2">
        <v>1562</v>
      </c>
      <c r="B1563" s="3" t="s">
        <v>1338</v>
      </c>
      <c r="C1563" s="3" t="str">
        <f>"冯娇"</f>
        <v>冯娇</v>
      </c>
      <c r="D1563" s="3" t="s">
        <v>1432</v>
      </c>
    </row>
    <row r="1564" ht="25" customHeight="1" spans="1:4">
      <c r="A1564" s="2">
        <v>1563</v>
      </c>
      <c r="B1564" s="3" t="s">
        <v>1338</v>
      </c>
      <c r="C1564" s="3" t="str">
        <f>"罗云"</f>
        <v>罗云</v>
      </c>
      <c r="D1564" s="3" t="s">
        <v>1433</v>
      </c>
    </row>
    <row r="1565" ht="25" customHeight="1" spans="1:4">
      <c r="A1565" s="2">
        <v>1564</v>
      </c>
      <c r="B1565" s="3" t="s">
        <v>1338</v>
      </c>
      <c r="C1565" s="3" t="str">
        <f>"符小莉"</f>
        <v>符小莉</v>
      </c>
      <c r="D1565" s="3" t="s">
        <v>1434</v>
      </c>
    </row>
    <row r="1566" ht="25" customHeight="1" spans="1:4">
      <c r="A1566" s="2">
        <v>1565</v>
      </c>
      <c r="B1566" s="3" t="s">
        <v>1338</v>
      </c>
      <c r="C1566" s="3" t="str">
        <f>"柳玮"</f>
        <v>柳玮</v>
      </c>
      <c r="D1566" s="3" t="s">
        <v>1435</v>
      </c>
    </row>
    <row r="1567" ht="25" customHeight="1" spans="1:4">
      <c r="A1567" s="2">
        <v>1566</v>
      </c>
      <c r="B1567" s="3" t="s">
        <v>1338</v>
      </c>
      <c r="C1567" s="3" t="str">
        <f>"王惠燕"</f>
        <v>王惠燕</v>
      </c>
      <c r="D1567" s="3" t="s">
        <v>1436</v>
      </c>
    </row>
    <row r="1568" ht="25" customHeight="1" spans="1:4">
      <c r="A1568" s="2">
        <v>1567</v>
      </c>
      <c r="B1568" s="3" t="s">
        <v>1338</v>
      </c>
      <c r="C1568" s="3" t="str">
        <f>"胡婷"</f>
        <v>胡婷</v>
      </c>
      <c r="D1568" s="3" t="s">
        <v>1437</v>
      </c>
    </row>
    <row r="1569" ht="25" customHeight="1" spans="1:4">
      <c r="A1569" s="2">
        <v>1568</v>
      </c>
      <c r="B1569" s="3" t="s">
        <v>1338</v>
      </c>
      <c r="C1569" s="3" t="str">
        <f>"符晓彤"</f>
        <v>符晓彤</v>
      </c>
      <c r="D1569" s="3" t="s">
        <v>1438</v>
      </c>
    </row>
    <row r="1570" ht="25" customHeight="1" spans="1:4">
      <c r="A1570" s="2">
        <v>1569</v>
      </c>
      <c r="B1570" s="3" t="s">
        <v>1338</v>
      </c>
      <c r="C1570" s="3" t="str">
        <f>"李春菊"</f>
        <v>李春菊</v>
      </c>
      <c r="D1570" s="3" t="s">
        <v>1439</v>
      </c>
    </row>
    <row r="1571" ht="25" customHeight="1" spans="1:4">
      <c r="A1571" s="2">
        <v>1570</v>
      </c>
      <c r="B1571" s="3" t="s">
        <v>1338</v>
      </c>
      <c r="C1571" s="3" t="str">
        <f>"林钊"</f>
        <v>林钊</v>
      </c>
      <c r="D1571" s="3" t="s">
        <v>1440</v>
      </c>
    </row>
    <row r="1572" ht="25" customHeight="1" spans="1:4">
      <c r="A1572" s="2">
        <v>1571</v>
      </c>
      <c r="B1572" s="3" t="s">
        <v>1338</v>
      </c>
      <c r="C1572" s="3" t="str">
        <f>"洪慧姑"</f>
        <v>洪慧姑</v>
      </c>
      <c r="D1572" s="3" t="s">
        <v>1441</v>
      </c>
    </row>
    <row r="1573" ht="25" customHeight="1" spans="1:4">
      <c r="A1573" s="2">
        <v>1572</v>
      </c>
      <c r="B1573" s="3" t="s">
        <v>1338</v>
      </c>
      <c r="C1573" s="3" t="str">
        <f>"李彩萍"</f>
        <v>李彩萍</v>
      </c>
      <c r="D1573" s="3" t="s">
        <v>1442</v>
      </c>
    </row>
    <row r="1574" ht="25" customHeight="1" spans="1:4">
      <c r="A1574" s="2">
        <v>1573</v>
      </c>
      <c r="B1574" s="3" t="s">
        <v>1338</v>
      </c>
      <c r="C1574" s="3" t="str">
        <f>"麦丽萍"</f>
        <v>麦丽萍</v>
      </c>
      <c r="D1574" s="3" t="s">
        <v>1443</v>
      </c>
    </row>
    <row r="1575" ht="25" customHeight="1" spans="1:4">
      <c r="A1575" s="2">
        <v>1574</v>
      </c>
      <c r="B1575" s="3" t="s">
        <v>1338</v>
      </c>
      <c r="C1575" s="3" t="str">
        <f>"吴乾攀"</f>
        <v>吴乾攀</v>
      </c>
      <c r="D1575" s="3" t="s">
        <v>1444</v>
      </c>
    </row>
    <row r="1576" ht="25" customHeight="1" spans="1:4">
      <c r="A1576" s="2">
        <v>1575</v>
      </c>
      <c r="B1576" s="3" t="s">
        <v>1338</v>
      </c>
      <c r="C1576" s="3" t="str">
        <f>"林诗铭"</f>
        <v>林诗铭</v>
      </c>
      <c r="D1576" s="3" t="s">
        <v>1445</v>
      </c>
    </row>
    <row r="1577" ht="25" customHeight="1" spans="1:4">
      <c r="A1577" s="2">
        <v>1576</v>
      </c>
      <c r="B1577" s="3" t="s">
        <v>1338</v>
      </c>
      <c r="C1577" s="3" t="str">
        <f>"潘珊珊"</f>
        <v>潘珊珊</v>
      </c>
      <c r="D1577" s="3" t="s">
        <v>1446</v>
      </c>
    </row>
    <row r="1578" ht="25" customHeight="1" spans="1:4">
      <c r="A1578" s="2">
        <v>1577</v>
      </c>
      <c r="B1578" s="3" t="s">
        <v>1338</v>
      </c>
      <c r="C1578" s="3" t="str">
        <f>"符国艳"</f>
        <v>符国艳</v>
      </c>
      <c r="D1578" s="3" t="s">
        <v>1447</v>
      </c>
    </row>
    <row r="1579" ht="25" customHeight="1" spans="1:4">
      <c r="A1579" s="2">
        <v>1578</v>
      </c>
      <c r="B1579" s="3" t="s">
        <v>1338</v>
      </c>
      <c r="C1579" s="3" t="str">
        <f>"李贤彩"</f>
        <v>李贤彩</v>
      </c>
      <c r="D1579" s="3" t="s">
        <v>1448</v>
      </c>
    </row>
    <row r="1580" ht="25" customHeight="1" spans="1:4">
      <c r="A1580" s="2">
        <v>1579</v>
      </c>
      <c r="B1580" s="3" t="s">
        <v>1338</v>
      </c>
      <c r="C1580" s="3" t="str">
        <f>"朱望俊"</f>
        <v>朱望俊</v>
      </c>
      <c r="D1580" s="3" t="s">
        <v>1449</v>
      </c>
    </row>
    <row r="1581" ht="25" customHeight="1" spans="1:4">
      <c r="A1581" s="2">
        <v>1580</v>
      </c>
      <c r="B1581" s="3" t="s">
        <v>1338</v>
      </c>
      <c r="C1581" s="3" t="str">
        <f>"庞广妹"</f>
        <v>庞广妹</v>
      </c>
      <c r="D1581" s="3" t="s">
        <v>1450</v>
      </c>
    </row>
    <row r="1582" ht="25" customHeight="1" spans="1:4">
      <c r="A1582" s="2">
        <v>1581</v>
      </c>
      <c r="B1582" s="3" t="s">
        <v>1338</v>
      </c>
      <c r="C1582" s="3" t="str">
        <f>"冯子芸"</f>
        <v>冯子芸</v>
      </c>
      <c r="D1582" s="3" t="s">
        <v>1451</v>
      </c>
    </row>
    <row r="1583" ht="25" customHeight="1" spans="1:4">
      <c r="A1583" s="2">
        <v>1582</v>
      </c>
      <c r="B1583" s="3" t="s">
        <v>1338</v>
      </c>
      <c r="C1583" s="3" t="str">
        <f>"吴朝阳"</f>
        <v>吴朝阳</v>
      </c>
      <c r="D1583" s="3" t="s">
        <v>1452</v>
      </c>
    </row>
    <row r="1584" ht="25" customHeight="1" spans="1:4">
      <c r="A1584" s="2">
        <v>1583</v>
      </c>
      <c r="B1584" s="3" t="s">
        <v>1338</v>
      </c>
      <c r="C1584" s="3" t="str">
        <f>"洪影"</f>
        <v>洪影</v>
      </c>
      <c r="D1584" s="3" t="s">
        <v>1453</v>
      </c>
    </row>
    <row r="1585" ht="25" customHeight="1" spans="1:4">
      <c r="A1585" s="2">
        <v>1584</v>
      </c>
      <c r="B1585" s="3" t="s">
        <v>1338</v>
      </c>
      <c r="C1585" s="3" t="str">
        <f>"王好"</f>
        <v>王好</v>
      </c>
      <c r="D1585" s="3" t="s">
        <v>1454</v>
      </c>
    </row>
    <row r="1586" ht="25" customHeight="1" spans="1:4">
      <c r="A1586" s="2">
        <v>1585</v>
      </c>
      <c r="B1586" s="3" t="s">
        <v>1338</v>
      </c>
      <c r="C1586" s="3" t="str">
        <f>"陈巨阳"</f>
        <v>陈巨阳</v>
      </c>
      <c r="D1586" s="3" t="s">
        <v>1455</v>
      </c>
    </row>
    <row r="1587" ht="25" customHeight="1" spans="1:4">
      <c r="A1587" s="2">
        <v>1586</v>
      </c>
      <c r="B1587" s="3" t="s">
        <v>1338</v>
      </c>
      <c r="C1587" s="3" t="str">
        <f>"谢佳文"</f>
        <v>谢佳文</v>
      </c>
      <c r="D1587" s="3" t="s">
        <v>1456</v>
      </c>
    </row>
    <row r="1588" ht="25" customHeight="1" spans="1:4">
      <c r="A1588" s="2">
        <v>1587</v>
      </c>
      <c r="B1588" s="3" t="s">
        <v>1338</v>
      </c>
      <c r="C1588" s="3" t="str">
        <f>"黎曼清"</f>
        <v>黎曼清</v>
      </c>
      <c r="D1588" s="3" t="s">
        <v>1457</v>
      </c>
    </row>
    <row r="1589" ht="25" customHeight="1" spans="1:4">
      <c r="A1589" s="2">
        <v>1588</v>
      </c>
      <c r="B1589" s="3" t="s">
        <v>1338</v>
      </c>
      <c r="C1589" s="3" t="str">
        <f>"朱王花"</f>
        <v>朱王花</v>
      </c>
      <c r="D1589" s="3" t="s">
        <v>1458</v>
      </c>
    </row>
    <row r="1590" ht="25" customHeight="1" spans="1:4">
      <c r="A1590" s="2">
        <v>1589</v>
      </c>
      <c r="B1590" s="3" t="s">
        <v>1338</v>
      </c>
      <c r="C1590" s="3" t="str">
        <f>"刘彩虹"</f>
        <v>刘彩虹</v>
      </c>
      <c r="D1590" s="3" t="s">
        <v>1459</v>
      </c>
    </row>
    <row r="1591" ht="25" customHeight="1" spans="1:4">
      <c r="A1591" s="2">
        <v>1590</v>
      </c>
      <c r="B1591" s="3" t="s">
        <v>1338</v>
      </c>
      <c r="C1591" s="3" t="str">
        <f>"涂明天"</f>
        <v>涂明天</v>
      </c>
      <c r="D1591" s="3" t="s">
        <v>1460</v>
      </c>
    </row>
    <row r="1592" ht="25" customHeight="1" spans="1:4">
      <c r="A1592" s="2">
        <v>1591</v>
      </c>
      <c r="B1592" s="3" t="s">
        <v>1338</v>
      </c>
      <c r="C1592" s="3" t="str">
        <f>"王芳珍"</f>
        <v>王芳珍</v>
      </c>
      <c r="D1592" s="3" t="s">
        <v>1461</v>
      </c>
    </row>
    <row r="1593" ht="25" customHeight="1" spans="1:4">
      <c r="A1593" s="2">
        <v>1592</v>
      </c>
      <c r="B1593" s="3" t="s">
        <v>1338</v>
      </c>
      <c r="C1593" s="3" t="str">
        <f>"冯坤羽"</f>
        <v>冯坤羽</v>
      </c>
      <c r="D1593" s="3" t="s">
        <v>1344</v>
      </c>
    </row>
    <row r="1594" ht="25" customHeight="1" spans="1:4">
      <c r="A1594" s="2">
        <v>1593</v>
      </c>
      <c r="B1594" s="3" t="s">
        <v>1338</v>
      </c>
      <c r="C1594" s="3" t="str">
        <f>"何露露"</f>
        <v>何露露</v>
      </c>
      <c r="D1594" s="3" t="s">
        <v>1462</v>
      </c>
    </row>
    <row r="1595" ht="25" customHeight="1" spans="1:4">
      <c r="A1595" s="2">
        <v>1594</v>
      </c>
      <c r="B1595" s="3" t="s">
        <v>1338</v>
      </c>
      <c r="C1595" s="3" t="str">
        <f>"马菀昕"</f>
        <v>马菀昕</v>
      </c>
      <c r="D1595" s="3" t="s">
        <v>1463</v>
      </c>
    </row>
    <row r="1596" ht="25" customHeight="1" spans="1:4">
      <c r="A1596" s="2">
        <v>1595</v>
      </c>
      <c r="B1596" s="3" t="s">
        <v>1338</v>
      </c>
      <c r="C1596" s="3" t="str">
        <f>"吴玉"</f>
        <v>吴玉</v>
      </c>
      <c r="D1596" s="3" t="s">
        <v>1464</v>
      </c>
    </row>
    <row r="1597" ht="25" customHeight="1" spans="1:4">
      <c r="A1597" s="2">
        <v>1596</v>
      </c>
      <c r="B1597" s="3" t="s">
        <v>1338</v>
      </c>
      <c r="C1597" s="3" t="str">
        <f>"阮琳乔"</f>
        <v>阮琳乔</v>
      </c>
      <c r="D1597" s="3" t="s">
        <v>1465</v>
      </c>
    </row>
    <row r="1598" ht="25" customHeight="1" spans="1:4">
      <c r="A1598" s="2">
        <v>1597</v>
      </c>
      <c r="B1598" s="3" t="s">
        <v>1338</v>
      </c>
      <c r="C1598" s="3" t="str">
        <f>"符媚"</f>
        <v>符媚</v>
      </c>
      <c r="D1598" s="3" t="s">
        <v>1466</v>
      </c>
    </row>
    <row r="1599" ht="25" customHeight="1" spans="1:4">
      <c r="A1599" s="2">
        <v>1598</v>
      </c>
      <c r="B1599" s="3" t="s">
        <v>1338</v>
      </c>
      <c r="C1599" s="3" t="str">
        <f>"郑天钰"</f>
        <v>郑天钰</v>
      </c>
      <c r="D1599" s="3" t="s">
        <v>1467</v>
      </c>
    </row>
    <row r="1600" ht="25" customHeight="1" spans="1:4">
      <c r="A1600" s="2">
        <v>1599</v>
      </c>
      <c r="B1600" s="3" t="s">
        <v>1338</v>
      </c>
      <c r="C1600" s="3" t="str">
        <f>"谢慧敏"</f>
        <v>谢慧敏</v>
      </c>
      <c r="D1600" s="3" t="s">
        <v>1468</v>
      </c>
    </row>
    <row r="1601" ht="25" customHeight="1" spans="1:4">
      <c r="A1601" s="2">
        <v>1600</v>
      </c>
      <c r="B1601" s="3" t="s">
        <v>1338</v>
      </c>
      <c r="C1601" s="3" t="str">
        <f>"周丽"</f>
        <v>周丽</v>
      </c>
      <c r="D1601" s="3" t="s">
        <v>1469</v>
      </c>
    </row>
    <row r="1602" ht="25" customHeight="1" spans="1:4">
      <c r="A1602" s="2">
        <v>1601</v>
      </c>
      <c r="B1602" s="3" t="s">
        <v>1338</v>
      </c>
      <c r="C1602" s="3" t="str">
        <f>"刘亚静"</f>
        <v>刘亚静</v>
      </c>
      <c r="D1602" s="3" t="s">
        <v>1470</v>
      </c>
    </row>
    <row r="1603" ht="25" customHeight="1" spans="1:4">
      <c r="A1603" s="2">
        <v>1602</v>
      </c>
      <c r="B1603" s="3" t="s">
        <v>1338</v>
      </c>
      <c r="C1603" s="3" t="str">
        <f>"符芸芸"</f>
        <v>符芸芸</v>
      </c>
      <c r="D1603" s="3" t="s">
        <v>1471</v>
      </c>
    </row>
    <row r="1604" ht="25" customHeight="1" spans="1:4">
      <c r="A1604" s="2">
        <v>1603</v>
      </c>
      <c r="B1604" s="3" t="s">
        <v>1338</v>
      </c>
      <c r="C1604" s="3" t="str">
        <f>"许王忆"</f>
        <v>许王忆</v>
      </c>
      <c r="D1604" s="3" t="s">
        <v>1472</v>
      </c>
    </row>
    <row r="1605" ht="25" customHeight="1" spans="1:4">
      <c r="A1605" s="2">
        <v>1604</v>
      </c>
      <c r="B1605" s="3" t="s">
        <v>1338</v>
      </c>
      <c r="C1605" s="3" t="str">
        <f>"林书宇"</f>
        <v>林书宇</v>
      </c>
      <c r="D1605" s="3" t="s">
        <v>1473</v>
      </c>
    </row>
    <row r="1606" ht="25" customHeight="1" spans="1:4">
      <c r="A1606" s="2">
        <v>1605</v>
      </c>
      <c r="B1606" s="3" t="s">
        <v>1338</v>
      </c>
      <c r="C1606" s="3" t="str">
        <f>"罗小慧"</f>
        <v>罗小慧</v>
      </c>
      <c r="D1606" s="3" t="s">
        <v>1474</v>
      </c>
    </row>
    <row r="1607" ht="25" customHeight="1" spans="1:4">
      <c r="A1607" s="2">
        <v>1606</v>
      </c>
      <c r="B1607" s="3" t="s">
        <v>1338</v>
      </c>
      <c r="C1607" s="3" t="str">
        <f>"陈晓奉"</f>
        <v>陈晓奉</v>
      </c>
      <c r="D1607" s="3" t="s">
        <v>1069</v>
      </c>
    </row>
    <row r="1608" ht="25" customHeight="1" spans="1:4">
      <c r="A1608" s="2">
        <v>1607</v>
      </c>
      <c r="B1608" s="3" t="s">
        <v>1338</v>
      </c>
      <c r="C1608" s="3" t="str">
        <f>"李慧伦"</f>
        <v>李慧伦</v>
      </c>
      <c r="D1608" s="3" t="s">
        <v>1475</v>
      </c>
    </row>
    <row r="1609" ht="25" customHeight="1" spans="1:4">
      <c r="A1609" s="2">
        <v>1608</v>
      </c>
      <c r="B1609" s="3" t="s">
        <v>1338</v>
      </c>
      <c r="C1609" s="3" t="str">
        <f>"王滢滢"</f>
        <v>王滢滢</v>
      </c>
      <c r="D1609" s="3" t="s">
        <v>1476</v>
      </c>
    </row>
    <row r="1610" ht="25" customHeight="1" spans="1:4">
      <c r="A1610" s="2">
        <v>1609</v>
      </c>
      <c r="B1610" s="3" t="s">
        <v>1338</v>
      </c>
      <c r="C1610" s="3" t="str">
        <f>"杨萍"</f>
        <v>杨萍</v>
      </c>
      <c r="D1610" s="3" t="s">
        <v>1477</v>
      </c>
    </row>
    <row r="1611" ht="25" customHeight="1" spans="1:4">
      <c r="A1611" s="2">
        <v>1610</v>
      </c>
      <c r="B1611" s="3" t="s">
        <v>1338</v>
      </c>
      <c r="C1611" s="3" t="str">
        <f>"王海姑"</f>
        <v>王海姑</v>
      </c>
      <c r="D1611" s="3" t="s">
        <v>1478</v>
      </c>
    </row>
    <row r="1612" ht="25" customHeight="1" spans="1:4">
      <c r="A1612" s="2">
        <v>1611</v>
      </c>
      <c r="B1612" s="3" t="s">
        <v>1338</v>
      </c>
      <c r="C1612" s="3" t="str">
        <f>"李春媚"</f>
        <v>李春媚</v>
      </c>
      <c r="D1612" s="3" t="s">
        <v>1479</v>
      </c>
    </row>
    <row r="1613" ht="25" customHeight="1" spans="1:4">
      <c r="A1613" s="2">
        <v>1612</v>
      </c>
      <c r="B1613" s="3" t="s">
        <v>1338</v>
      </c>
      <c r="C1613" s="3" t="str">
        <f>"陈霜"</f>
        <v>陈霜</v>
      </c>
      <c r="D1613" s="3" t="s">
        <v>1480</v>
      </c>
    </row>
    <row r="1614" ht="25" customHeight="1" spans="1:4">
      <c r="A1614" s="2">
        <v>1613</v>
      </c>
      <c r="B1614" s="3" t="s">
        <v>1338</v>
      </c>
      <c r="C1614" s="3" t="str">
        <f>"陈彦蓥"</f>
        <v>陈彦蓥</v>
      </c>
      <c r="D1614" s="3" t="s">
        <v>1481</v>
      </c>
    </row>
    <row r="1615" ht="25" customHeight="1" spans="1:4">
      <c r="A1615" s="2">
        <v>1614</v>
      </c>
      <c r="B1615" s="3" t="s">
        <v>1338</v>
      </c>
      <c r="C1615" s="3" t="str">
        <f>"潘孝霖"</f>
        <v>潘孝霖</v>
      </c>
      <c r="D1615" s="3" t="s">
        <v>1482</v>
      </c>
    </row>
    <row r="1616" ht="25" customHeight="1" spans="1:4">
      <c r="A1616" s="2">
        <v>1615</v>
      </c>
      <c r="B1616" s="3" t="s">
        <v>1338</v>
      </c>
      <c r="C1616" s="3" t="str">
        <f>"余秋云"</f>
        <v>余秋云</v>
      </c>
      <c r="D1616" s="3" t="s">
        <v>1483</v>
      </c>
    </row>
    <row r="1617" ht="25" customHeight="1" spans="1:4">
      <c r="A1617" s="2">
        <v>1616</v>
      </c>
      <c r="B1617" s="3" t="s">
        <v>1338</v>
      </c>
      <c r="C1617" s="3" t="str">
        <f>"陈丽书"</f>
        <v>陈丽书</v>
      </c>
      <c r="D1617" s="3" t="s">
        <v>1484</v>
      </c>
    </row>
    <row r="1618" ht="25" customHeight="1" spans="1:4">
      <c r="A1618" s="2">
        <v>1617</v>
      </c>
      <c r="B1618" s="3" t="s">
        <v>1338</v>
      </c>
      <c r="C1618" s="3" t="str">
        <f>"吴怡霏"</f>
        <v>吴怡霏</v>
      </c>
      <c r="D1618" s="3" t="s">
        <v>1485</v>
      </c>
    </row>
    <row r="1619" ht="25" customHeight="1" spans="1:4">
      <c r="A1619" s="2">
        <v>1618</v>
      </c>
      <c r="B1619" s="3" t="s">
        <v>1338</v>
      </c>
      <c r="C1619" s="3" t="str">
        <f>"郭丽琴"</f>
        <v>郭丽琴</v>
      </c>
      <c r="D1619" s="3" t="s">
        <v>1486</v>
      </c>
    </row>
    <row r="1620" ht="25" customHeight="1" spans="1:4">
      <c r="A1620" s="2">
        <v>1619</v>
      </c>
      <c r="B1620" s="3" t="s">
        <v>1338</v>
      </c>
      <c r="C1620" s="3" t="str">
        <f>"王丽伶"</f>
        <v>王丽伶</v>
      </c>
      <c r="D1620" s="3" t="s">
        <v>1487</v>
      </c>
    </row>
    <row r="1621" ht="25" customHeight="1" spans="1:4">
      <c r="A1621" s="2">
        <v>1620</v>
      </c>
      <c r="B1621" s="3" t="s">
        <v>1338</v>
      </c>
      <c r="C1621" s="3" t="str">
        <f>"符玉婷"</f>
        <v>符玉婷</v>
      </c>
      <c r="D1621" s="3" t="s">
        <v>1488</v>
      </c>
    </row>
    <row r="1622" ht="25" customHeight="1" spans="1:4">
      <c r="A1622" s="2">
        <v>1621</v>
      </c>
      <c r="B1622" s="3" t="s">
        <v>1338</v>
      </c>
      <c r="C1622" s="3" t="str">
        <f>"殷礼冲"</f>
        <v>殷礼冲</v>
      </c>
      <c r="D1622" s="3" t="s">
        <v>1489</v>
      </c>
    </row>
    <row r="1623" ht="25" customHeight="1" spans="1:4">
      <c r="A1623" s="2">
        <v>1622</v>
      </c>
      <c r="B1623" s="3" t="s">
        <v>1338</v>
      </c>
      <c r="C1623" s="3" t="str">
        <f>"陈玲"</f>
        <v>陈玲</v>
      </c>
      <c r="D1623" s="3" t="s">
        <v>1490</v>
      </c>
    </row>
    <row r="1624" ht="25" customHeight="1" spans="1:4">
      <c r="A1624" s="2">
        <v>1623</v>
      </c>
      <c r="B1624" s="3" t="s">
        <v>1338</v>
      </c>
      <c r="C1624" s="3" t="str">
        <f>"麦贻婷"</f>
        <v>麦贻婷</v>
      </c>
      <c r="D1624" s="3" t="s">
        <v>1491</v>
      </c>
    </row>
    <row r="1625" ht="25" customHeight="1" spans="1:4">
      <c r="A1625" s="2">
        <v>1624</v>
      </c>
      <c r="B1625" s="3" t="s">
        <v>1338</v>
      </c>
      <c r="C1625" s="3" t="str">
        <f>"柏茹玉"</f>
        <v>柏茹玉</v>
      </c>
      <c r="D1625" s="3" t="s">
        <v>1492</v>
      </c>
    </row>
    <row r="1626" ht="25" customHeight="1" spans="1:4">
      <c r="A1626" s="2">
        <v>1625</v>
      </c>
      <c r="B1626" s="3" t="s">
        <v>1338</v>
      </c>
      <c r="C1626" s="3" t="str">
        <f>"王颖"</f>
        <v>王颖</v>
      </c>
      <c r="D1626" s="3" t="s">
        <v>1493</v>
      </c>
    </row>
    <row r="1627" ht="25" customHeight="1" spans="1:4">
      <c r="A1627" s="2">
        <v>1626</v>
      </c>
      <c r="B1627" s="3" t="s">
        <v>1338</v>
      </c>
      <c r="C1627" s="3" t="str">
        <f>"高鑫"</f>
        <v>高鑫</v>
      </c>
      <c r="D1627" s="3" t="s">
        <v>1494</v>
      </c>
    </row>
    <row r="1628" ht="25" customHeight="1" spans="1:4">
      <c r="A1628" s="2">
        <v>1627</v>
      </c>
      <c r="B1628" s="3" t="s">
        <v>1338</v>
      </c>
      <c r="C1628" s="3" t="str">
        <f>"陈柔珠"</f>
        <v>陈柔珠</v>
      </c>
      <c r="D1628" s="3" t="s">
        <v>1495</v>
      </c>
    </row>
    <row r="1629" ht="25" customHeight="1" spans="1:4">
      <c r="A1629" s="2">
        <v>1628</v>
      </c>
      <c r="B1629" s="3" t="s">
        <v>1338</v>
      </c>
      <c r="C1629" s="3" t="str">
        <f>"吴英琦"</f>
        <v>吴英琦</v>
      </c>
      <c r="D1629" s="3" t="s">
        <v>1496</v>
      </c>
    </row>
    <row r="1630" ht="25" customHeight="1" spans="1:4">
      <c r="A1630" s="2">
        <v>1629</v>
      </c>
      <c r="B1630" s="3" t="s">
        <v>1338</v>
      </c>
      <c r="C1630" s="3" t="str">
        <f>"林先达"</f>
        <v>林先达</v>
      </c>
      <c r="D1630" s="3" t="s">
        <v>1497</v>
      </c>
    </row>
    <row r="1631" ht="25" customHeight="1" spans="1:4">
      <c r="A1631" s="2">
        <v>1630</v>
      </c>
      <c r="B1631" s="3" t="s">
        <v>1338</v>
      </c>
      <c r="C1631" s="3" t="str">
        <f>"张苗"</f>
        <v>张苗</v>
      </c>
      <c r="D1631" s="3" t="s">
        <v>1498</v>
      </c>
    </row>
    <row r="1632" ht="25" customHeight="1" spans="1:4">
      <c r="A1632" s="2">
        <v>1631</v>
      </c>
      <c r="B1632" s="3" t="s">
        <v>1338</v>
      </c>
      <c r="C1632" s="3" t="str">
        <f>"符博霞"</f>
        <v>符博霞</v>
      </c>
      <c r="D1632" s="3" t="s">
        <v>1499</v>
      </c>
    </row>
    <row r="1633" ht="25" customHeight="1" spans="1:4">
      <c r="A1633" s="2">
        <v>1632</v>
      </c>
      <c r="B1633" s="3" t="s">
        <v>1338</v>
      </c>
      <c r="C1633" s="3" t="str">
        <f>"朴希鹏"</f>
        <v>朴希鹏</v>
      </c>
      <c r="D1633" s="3" t="s">
        <v>1500</v>
      </c>
    </row>
    <row r="1634" ht="25" customHeight="1" spans="1:4">
      <c r="A1634" s="2">
        <v>1633</v>
      </c>
      <c r="B1634" s="3" t="s">
        <v>1338</v>
      </c>
      <c r="C1634" s="3" t="str">
        <f>"张橦"</f>
        <v>张橦</v>
      </c>
      <c r="D1634" s="3" t="s">
        <v>1501</v>
      </c>
    </row>
    <row r="1635" ht="25" customHeight="1" spans="1:4">
      <c r="A1635" s="2">
        <v>1634</v>
      </c>
      <c r="B1635" s="3" t="s">
        <v>1338</v>
      </c>
      <c r="C1635" s="3" t="str">
        <f>"何君钰"</f>
        <v>何君钰</v>
      </c>
      <c r="D1635" s="3" t="s">
        <v>1502</v>
      </c>
    </row>
    <row r="1636" ht="25" customHeight="1" spans="1:4">
      <c r="A1636" s="2">
        <v>1635</v>
      </c>
      <c r="B1636" s="3" t="s">
        <v>1338</v>
      </c>
      <c r="C1636" s="3" t="str">
        <f>"王丽君"</f>
        <v>王丽君</v>
      </c>
      <c r="D1636" s="3" t="s">
        <v>1503</v>
      </c>
    </row>
    <row r="1637" ht="25" customHeight="1" spans="1:4">
      <c r="A1637" s="2">
        <v>1636</v>
      </c>
      <c r="B1637" s="3" t="s">
        <v>1338</v>
      </c>
      <c r="C1637" s="3" t="str">
        <f>"王丽娜"</f>
        <v>王丽娜</v>
      </c>
      <c r="D1637" s="3" t="s">
        <v>1504</v>
      </c>
    </row>
    <row r="1638" ht="25" customHeight="1" spans="1:4">
      <c r="A1638" s="2">
        <v>1637</v>
      </c>
      <c r="B1638" s="3" t="s">
        <v>1338</v>
      </c>
      <c r="C1638" s="3" t="str">
        <f>"王彬娇"</f>
        <v>王彬娇</v>
      </c>
      <c r="D1638" s="3" t="s">
        <v>1505</v>
      </c>
    </row>
    <row r="1639" ht="25" customHeight="1" spans="1:4">
      <c r="A1639" s="2">
        <v>1638</v>
      </c>
      <c r="B1639" s="3" t="s">
        <v>1338</v>
      </c>
      <c r="C1639" s="3" t="str">
        <f>"邢天钰"</f>
        <v>邢天钰</v>
      </c>
      <c r="D1639" s="3" t="s">
        <v>1506</v>
      </c>
    </row>
    <row r="1640" ht="25" customHeight="1" spans="1:4">
      <c r="A1640" s="2">
        <v>1639</v>
      </c>
      <c r="B1640" s="3" t="s">
        <v>1338</v>
      </c>
      <c r="C1640" s="3" t="str">
        <f>"王海珠"</f>
        <v>王海珠</v>
      </c>
      <c r="D1640" s="3" t="s">
        <v>1507</v>
      </c>
    </row>
    <row r="1641" ht="25" customHeight="1" spans="1:4">
      <c r="A1641" s="2">
        <v>1640</v>
      </c>
      <c r="B1641" s="3" t="s">
        <v>1338</v>
      </c>
      <c r="C1641" s="3" t="str">
        <f>"符芸子"</f>
        <v>符芸子</v>
      </c>
      <c r="D1641" s="3" t="s">
        <v>1508</v>
      </c>
    </row>
    <row r="1642" ht="25" customHeight="1" spans="1:4">
      <c r="A1642" s="2">
        <v>1641</v>
      </c>
      <c r="B1642" s="3" t="s">
        <v>1338</v>
      </c>
      <c r="C1642" s="3" t="str">
        <f>"黎道元"</f>
        <v>黎道元</v>
      </c>
      <c r="D1642" s="3" t="s">
        <v>1509</v>
      </c>
    </row>
    <row r="1643" ht="25" customHeight="1" spans="1:4">
      <c r="A1643" s="2">
        <v>1642</v>
      </c>
      <c r="B1643" s="3" t="s">
        <v>1338</v>
      </c>
      <c r="C1643" s="3" t="str">
        <f>"陈春燕"</f>
        <v>陈春燕</v>
      </c>
      <c r="D1643" s="3" t="s">
        <v>1510</v>
      </c>
    </row>
    <row r="1644" ht="25" customHeight="1" spans="1:4">
      <c r="A1644" s="2">
        <v>1643</v>
      </c>
      <c r="B1644" s="3" t="s">
        <v>1338</v>
      </c>
      <c r="C1644" s="3" t="str">
        <f>"许晖"</f>
        <v>许晖</v>
      </c>
      <c r="D1644" s="3" t="s">
        <v>1511</v>
      </c>
    </row>
    <row r="1645" ht="25" customHeight="1" spans="1:4">
      <c r="A1645" s="2">
        <v>1644</v>
      </c>
      <c r="B1645" s="3" t="s">
        <v>1338</v>
      </c>
      <c r="C1645" s="3" t="str">
        <f>"周芸睿"</f>
        <v>周芸睿</v>
      </c>
      <c r="D1645" s="3" t="s">
        <v>1512</v>
      </c>
    </row>
    <row r="1646" ht="25" customHeight="1" spans="1:4">
      <c r="A1646" s="2">
        <v>1645</v>
      </c>
      <c r="B1646" s="3" t="s">
        <v>1338</v>
      </c>
      <c r="C1646" s="3" t="str">
        <f>"陈小云"</f>
        <v>陈小云</v>
      </c>
      <c r="D1646" s="3" t="s">
        <v>1384</v>
      </c>
    </row>
    <row r="1647" ht="25" customHeight="1" spans="1:4">
      <c r="A1647" s="2">
        <v>1646</v>
      </c>
      <c r="B1647" s="3" t="s">
        <v>1338</v>
      </c>
      <c r="C1647" s="3" t="str">
        <f>"邢增玲"</f>
        <v>邢增玲</v>
      </c>
      <c r="D1647" s="3" t="s">
        <v>1199</v>
      </c>
    </row>
    <row r="1648" ht="25" customHeight="1" spans="1:4">
      <c r="A1648" s="2">
        <v>1647</v>
      </c>
      <c r="B1648" s="3" t="s">
        <v>1338</v>
      </c>
      <c r="C1648" s="3" t="str">
        <f>"伍显明"</f>
        <v>伍显明</v>
      </c>
      <c r="D1648" s="3" t="s">
        <v>1513</v>
      </c>
    </row>
    <row r="1649" ht="25" customHeight="1" spans="1:4">
      <c r="A1649" s="2">
        <v>1648</v>
      </c>
      <c r="B1649" s="3" t="s">
        <v>1338</v>
      </c>
      <c r="C1649" s="3" t="str">
        <f>"吴心池"</f>
        <v>吴心池</v>
      </c>
      <c r="D1649" s="3" t="s">
        <v>1514</v>
      </c>
    </row>
    <row r="1650" ht="25" customHeight="1" spans="1:4">
      <c r="A1650" s="2">
        <v>1649</v>
      </c>
      <c r="B1650" s="3" t="s">
        <v>1338</v>
      </c>
      <c r="C1650" s="3" t="str">
        <f>"欧文婷"</f>
        <v>欧文婷</v>
      </c>
      <c r="D1650" s="3" t="s">
        <v>953</v>
      </c>
    </row>
    <row r="1651" ht="25" customHeight="1" spans="1:4">
      <c r="A1651" s="2">
        <v>1650</v>
      </c>
      <c r="B1651" s="3" t="s">
        <v>1338</v>
      </c>
      <c r="C1651" s="3" t="str">
        <f>"黄燕芳"</f>
        <v>黄燕芳</v>
      </c>
      <c r="D1651" s="3" t="s">
        <v>1515</v>
      </c>
    </row>
    <row r="1652" ht="25" customHeight="1" spans="1:4">
      <c r="A1652" s="2">
        <v>1651</v>
      </c>
      <c r="B1652" s="3" t="s">
        <v>1338</v>
      </c>
      <c r="C1652" s="3" t="str">
        <f>"林权"</f>
        <v>林权</v>
      </c>
      <c r="D1652" s="3" t="s">
        <v>1516</v>
      </c>
    </row>
    <row r="1653" ht="25" customHeight="1" spans="1:4">
      <c r="A1653" s="2">
        <v>1652</v>
      </c>
      <c r="B1653" s="3" t="s">
        <v>1338</v>
      </c>
      <c r="C1653" s="3" t="str">
        <f>"郑雯媛"</f>
        <v>郑雯媛</v>
      </c>
      <c r="D1653" s="3" t="s">
        <v>1517</v>
      </c>
    </row>
    <row r="1654" ht="25" customHeight="1" spans="1:4">
      <c r="A1654" s="2">
        <v>1653</v>
      </c>
      <c r="B1654" s="3" t="s">
        <v>1338</v>
      </c>
      <c r="C1654" s="3" t="str">
        <f>"吴晓莹"</f>
        <v>吴晓莹</v>
      </c>
      <c r="D1654" s="3" t="s">
        <v>1367</v>
      </c>
    </row>
    <row r="1655" ht="25" customHeight="1" spans="1:4">
      <c r="A1655" s="2">
        <v>1654</v>
      </c>
      <c r="B1655" s="3" t="s">
        <v>1338</v>
      </c>
      <c r="C1655" s="3" t="str">
        <f>"陈小红"</f>
        <v>陈小红</v>
      </c>
      <c r="D1655" s="3" t="s">
        <v>1518</v>
      </c>
    </row>
    <row r="1656" ht="25" customHeight="1" spans="1:4">
      <c r="A1656" s="2">
        <v>1655</v>
      </c>
      <c r="B1656" s="3" t="s">
        <v>1338</v>
      </c>
      <c r="C1656" s="3" t="str">
        <f>"王乙媚"</f>
        <v>王乙媚</v>
      </c>
      <c r="D1656" s="3" t="s">
        <v>1519</v>
      </c>
    </row>
    <row r="1657" ht="25" customHeight="1" spans="1:4">
      <c r="A1657" s="2">
        <v>1656</v>
      </c>
      <c r="B1657" s="3" t="s">
        <v>1338</v>
      </c>
      <c r="C1657" s="3" t="str">
        <f>"林雪冰"</f>
        <v>林雪冰</v>
      </c>
      <c r="D1657" s="3" t="s">
        <v>1520</v>
      </c>
    </row>
    <row r="1658" ht="25" customHeight="1" spans="1:4">
      <c r="A1658" s="2">
        <v>1657</v>
      </c>
      <c r="B1658" s="3" t="s">
        <v>1338</v>
      </c>
      <c r="C1658" s="3" t="str">
        <f>"李秀芳"</f>
        <v>李秀芳</v>
      </c>
      <c r="D1658" s="3" t="s">
        <v>1521</v>
      </c>
    </row>
    <row r="1659" ht="25" customHeight="1" spans="1:4">
      <c r="A1659" s="2">
        <v>1658</v>
      </c>
      <c r="B1659" s="3" t="s">
        <v>1338</v>
      </c>
      <c r="C1659" s="3" t="str">
        <f>"蒲建唐"</f>
        <v>蒲建唐</v>
      </c>
      <c r="D1659" s="3" t="s">
        <v>1522</v>
      </c>
    </row>
    <row r="1660" ht="25" customHeight="1" spans="1:4">
      <c r="A1660" s="2">
        <v>1659</v>
      </c>
      <c r="B1660" s="3" t="s">
        <v>1338</v>
      </c>
      <c r="C1660" s="3" t="str">
        <f>"王红艳"</f>
        <v>王红艳</v>
      </c>
      <c r="D1660" s="3" t="s">
        <v>1410</v>
      </c>
    </row>
    <row r="1661" ht="25" customHeight="1" spans="1:4">
      <c r="A1661" s="2">
        <v>1660</v>
      </c>
      <c r="B1661" s="3" t="s">
        <v>1338</v>
      </c>
      <c r="C1661" s="3" t="str">
        <f>"王紫韵"</f>
        <v>王紫韵</v>
      </c>
      <c r="D1661" s="3" t="s">
        <v>1523</v>
      </c>
    </row>
    <row r="1662" ht="25" customHeight="1" spans="1:4">
      <c r="A1662" s="2">
        <v>1661</v>
      </c>
      <c r="B1662" s="3" t="s">
        <v>1338</v>
      </c>
      <c r="C1662" s="3" t="str">
        <f>"陈玲"</f>
        <v>陈玲</v>
      </c>
      <c r="D1662" s="3" t="s">
        <v>1524</v>
      </c>
    </row>
    <row r="1663" ht="25" customHeight="1" spans="1:4">
      <c r="A1663" s="2">
        <v>1662</v>
      </c>
      <c r="B1663" s="3" t="s">
        <v>1338</v>
      </c>
      <c r="C1663" s="3" t="str">
        <f>"周秋杨"</f>
        <v>周秋杨</v>
      </c>
      <c r="D1663" s="3" t="s">
        <v>1525</v>
      </c>
    </row>
    <row r="1664" ht="25" customHeight="1" spans="1:4">
      <c r="A1664" s="2">
        <v>1663</v>
      </c>
      <c r="B1664" s="3" t="s">
        <v>1338</v>
      </c>
      <c r="C1664" s="3" t="str">
        <f>"黄谟钊"</f>
        <v>黄谟钊</v>
      </c>
      <c r="D1664" s="3" t="s">
        <v>1526</v>
      </c>
    </row>
    <row r="1665" ht="25" customHeight="1" spans="1:4">
      <c r="A1665" s="2">
        <v>1664</v>
      </c>
      <c r="B1665" s="3" t="s">
        <v>1338</v>
      </c>
      <c r="C1665" s="3" t="str">
        <f>"曾春茹"</f>
        <v>曾春茹</v>
      </c>
      <c r="D1665" s="3" t="s">
        <v>923</v>
      </c>
    </row>
    <row r="1666" ht="25" customHeight="1" spans="1:4">
      <c r="A1666" s="2">
        <v>1665</v>
      </c>
      <c r="B1666" s="3" t="s">
        <v>1338</v>
      </c>
      <c r="C1666" s="3" t="str">
        <f>"王梅转"</f>
        <v>王梅转</v>
      </c>
      <c r="D1666" s="3" t="s">
        <v>1527</v>
      </c>
    </row>
    <row r="1667" ht="25" customHeight="1" spans="1:4">
      <c r="A1667" s="2">
        <v>1666</v>
      </c>
      <c r="B1667" s="3" t="s">
        <v>1338</v>
      </c>
      <c r="C1667" s="3" t="str">
        <f>"韩丛璟"</f>
        <v>韩丛璟</v>
      </c>
      <c r="D1667" s="3" t="s">
        <v>1528</v>
      </c>
    </row>
    <row r="1668" ht="25" customHeight="1" spans="1:4">
      <c r="A1668" s="2">
        <v>1667</v>
      </c>
      <c r="B1668" s="3" t="s">
        <v>1338</v>
      </c>
      <c r="C1668" s="3" t="str">
        <f>"刘洋河"</f>
        <v>刘洋河</v>
      </c>
      <c r="D1668" s="3" t="s">
        <v>1529</v>
      </c>
    </row>
    <row r="1669" ht="25" customHeight="1" spans="1:4">
      <c r="A1669" s="2">
        <v>1668</v>
      </c>
      <c r="B1669" s="3" t="s">
        <v>1338</v>
      </c>
      <c r="C1669" s="3" t="str">
        <f>"何川川"</f>
        <v>何川川</v>
      </c>
      <c r="D1669" s="3" t="s">
        <v>1530</v>
      </c>
    </row>
    <row r="1670" ht="25" customHeight="1" spans="1:4">
      <c r="A1670" s="2">
        <v>1669</v>
      </c>
      <c r="B1670" s="3" t="s">
        <v>1338</v>
      </c>
      <c r="C1670" s="3" t="str">
        <f>"黄晓丽"</f>
        <v>黄晓丽</v>
      </c>
      <c r="D1670" s="3" t="s">
        <v>1531</v>
      </c>
    </row>
    <row r="1671" ht="25" customHeight="1" spans="1:4">
      <c r="A1671" s="2">
        <v>1670</v>
      </c>
      <c r="B1671" s="3" t="s">
        <v>1338</v>
      </c>
      <c r="C1671" s="3" t="str">
        <f>"陈淑欢"</f>
        <v>陈淑欢</v>
      </c>
      <c r="D1671" s="3" t="s">
        <v>1435</v>
      </c>
    </row>
    <row r="1672" ht="25" customHeight="1" spans="1:4">
      <c r="A1672" s="2">
        <v>1671</v>
      </c>
      <c r="B1672" s="3" t="s">
        <v>1338</v>
      </c>
      <c r="C1672" s="3" t="str">
        <f>"丁儒倩"</f>
        <v>丁儒倩</v>
      </c>
      <c r="D1672" s="3" t="s">
        <v>1075</v>
      </c>
    </row>
    <row r="1673" ht="25" customHeight="1" spans="1:4">
      <c r="A1673" s="2">
        <v>1672</v>
      </c>
      <c r="B1673" s="3" t="s">
        <v>1338</v>
      </c>
      <c r="C1673" s="3" t="str">
        <f>"黄婷"</f>
        <v>黄婷</v>
      </c>
      <c r="D1673" s="3" t="s">
        <v>1532</v>
      </c>
    </row>
    <row r="1674" ht="25" customHeight="1" spans="1:4">
      <c r="A1674" s="2">
        <v>1673</v>
      </c>
      <c r="B1674" s="3" t="s">
        <v>1338</v>
      </c>
      <c r="C1674" s="3" t="str">
        <f>"李献东"</f>
        <v>李献东</v>
      </c>
      <c r="D1674" s="3" t="s">
        <v>1533</v>
      </c>
    </row>
    <row r="1675" ht="25" customHeight="1" spans="1:4">
      <c r="A1675" s="2">
        <v>1674</v>
      </c>
      <c r="B1675" s="3" t="s">
        <v>1338</v>
      </c>
      <c r="C1675" s="3" t="str">
        <f>"肖仕明"</f>
        <v>肖仕明</v>
      </c>
      <c r="D1675" s="3" t="s">
        <v>1534</v>
      </c>
    </row>
    <row r="1676" ht="25" customHeight="1" spans="1:4">
      <c r="A1676" s="2">
        <v>1675</v>
      </c>
      <c r="B1676" s="3" t="s">
        <v>1338</v>
      </c>
      <c r="C1676" s="3" t="str">
        <f>"汪斯凡"</f>
        <v>汪斯凡</v>
      </c>
      <c r="D1676" s="3" t="s">
        <v>1535</v>
      </c>
    </row>
    <row r="1677" ht="25" customHeight="1" spans="1:4">
      <c r="A1677" s="2">
        <v>1676</v>
      </c>
      <c r="B1677" s="3" t="s">
        <v>1338</v>
      </c>
      <c r="C1677" s="3" t="str">
        <f>"王馨可"</f>
        <v>王馨可</v>
      </c>
      <c r="D1677" s="3" t="s">
        <v>1014</v>
      </c>
    </row>
    <row r="1678" ht="25" customHeight="1" spans="1:4">
      <c r="A1678" s="2">
        <v>1677</v>
      </c>
      <c r="B1678" s="3" t="s">
        <v>1338</v>
      </c>
      <c r="C1678" s="3" t="str">
        <f>"曾柳"</f>
        <v>曾柳</v>
      </c>
      <c r="D1678" s="3" t="s">
        <v>1536</v>
      </c>
    </row>
    <row r="1679" ht="25" customHeight="1" spans="1:4">
      <c r="A1679" s="2">
        <v>1678</v>
      </c>
      <c r="B1679" s="3" t="s">
        <v>1338</v>
      </c>
      <c r="C1679" s="3" t="str">
        <f>"王运喜"</f>
        <v>王运喜</v>
      </c>
      <c r="D1679" s="3" t="s">
        <v>1537</v>
      </c>
    </row>
    <row r="1680" ht="25" customHeight="1" spans="1:4">
      <c r="A1680" s="2">
        <v>1679</v>
      </c>
      <c r="B1680" s="3" t="s">
        <v>1338</v>
      </c>
      <c r="C1680" s="3" t="str">
        <f>"林钊"</f>
        <v>林钊</v>
      </c>
      <c r="D1680" s="3" t="s">
        <v>841</v>
      </c>
    </row>
    <row r="1681" ht="25" customHeight="1" spans="1:4">
      <c r="A1681" s="2">
        <v>1680</v>
      </c>
      <c r="B1681" s="3" t="s">
        <v>1338</v>
      </c>
      <c r="C1681" s="3" t="str">
        <f>"陈秋如"</f>
        <v>陈秋如</v>
      </c>
      <c r="D1681" s="3" t="s">
        <v>1538</v>
      </c>
    </row>
    <row r="1682" ht="25" customHeight="1" spans="1:4">
      <c r="A1682" s="2">
        <v>1681</v>
      </c>
      <c r="B1682" s="3" t="s">
        <v>1338</v>
      </c>
      <c r="C1682" s="3" t="str">
        <f>"杜玲"</f>
        <v>杜玲</v>
      </c>
      <c r="D1682" s="3" t="s">
        <v>925</v>
      </c>
    </row>
    <row r="1683" ht="25" customHeight="1" spans="1:4">
      <c r="A1683" s="2">
        <v>1682</v>
      </c>
      <c r="B1683" s="3" t="s">
        <v>1338</v>
      </c>
      <c r="C1683" s="3" t="str">
        <f>"王子芯"</f>
        <v>王子芯</v>
      </c>
      <c r="D1683" s="3" t="s">
        <v>1539</v>
      </c>
    </row>
    <row r="1684" ht="25" customHeight="1" spans="1:4">
      <c r="A1684" s="2">
        <v>1683</v>
      </c>
      <c r="B1684" s="3" t="s">
        <v>1338</v>
      </c>
      <c r="C1684" s="3" t="str">
        <f>"林玉婷"</f>
        <v>林玉婷</v>
      </c>
      <c r="D1684" s="3" t="s">
        <v>1540</v>
      </c>
    </row>
    <row r="1685" ht="25" customHeight="1" spans="1:4">
      <c r="A1685" s="2">
        <v>1684</v>
      </c>
      <c r="B1685" s="3" t="s">
        <v>1338</v>
      </c>
      <c r="C1685" s="3" t="str">
        <f>"吴廷光"</f>
        <v>吴廷光</v>
      </c>
      <c r="D1685" s="3" t="s">
        <v>1541</v>
      </c>
    </row>
    <row r="1686" ht="25" customHeight="1" spans="1:4">
      <c r="A1686" s="2">
        <v>1685</v>
      </c>
      <c r="B1686" s="3" t="s">
        <v>1338</v>
      </c>
      <c r="C1686" s="3" t="str">
        <f>"许锡方"</f>
        <v>许锡方</v>
      </c>
      <c r="D1686" s="3" t="s">
        <v>1542</v>
      </c>
    </row>
    <row r="1687" ht="25" customHeight="1" spans="1:4">
      <c r="A1687" s="2">
        <v>1686</v>
      </c>
      <c r="B1687" s="3" t="s">
        <v>1338</v>
      </c>
      <c r="C1687" s="3" t="str">
        <f>"郑斌"</f>
        <v>郑斌</v>
      </c>
      <c r="D1687" s="3" t="s">
        <v>122</v>
      </c>
    </row>
    <row r="1688" ht="25" customHeight="1" spans="1:4">
      <c r="A1688" s="2">
        <v>1687</v>
      </c>
      <c r="B1688" s="3" t="s">
        <v>1338</v>
      </c>
      <c r="C1688" s="3" t="str">
        <f>"吴雨欣"</f>
        <v>吴雨欣</v>
      </c>
      <c r="D1688" s="3" t="s">
        <v>734</v>
      </c>
    </row>
    <row r="1689" ht="25" customHeight="1" spans="1:4">
      <c r="A1689" s="2">
        <v>1688</v>
      </c>
      <c r="B1689" s="3" t="s">
        <v>1338</v>
      </c>
      <c r="C1689" s="3" t="str">
        <f>"柯燕燕"</f>
        <v>柯燕燕</v>
      </c>
      <c r="D1689" s="3" t="s">
        <v>1543</v>
      </c>
    </row>
    <row r="1690" ht="25" customHeight="1" spans="1:4">
      <c r="A1690" s="2">
        <v>1689</v>
      </c>
      <c r="B1690" s="3" t="s">
        <v>1338</v>
      </c>
      <c r="C1690" s="3" t="str">
        <f>"杨震宇"</f>
        <v>杨震宇</v>
      </c>
      <c r="D1690" s="3" t="s">
        <v>1544</v>
      </c>
    </row>
    <row r="1691" ht="25" customHeight="1" spans="1:4">
      <c r="A1691" s="2">
        <v>1690</v>
      </c>
      <c r="B1691" s="3" t="s">
        <v>1338</v>
      </c>
      <c r="C1691" s="3" t="str">
        <f>"吴清华"</f>
        <v>吴清华</v>
      </c>
      <c r="D1691" s="3" t="s">
        <v>1545</v>
      </c>
    </row>
    <row r="1692" ht="25" customHeight="1" spans="1:4">
      <c r="A1692" s="2">
        <v>1691</v>
      </c>
      <c r="B1692" s="3" t="s">
        <v>1338</v>
      </c>
      <c r="C1692" s="3" t="str">
        <f>"罗鹏"</f>
        <v>罗鹏</v>
      </c>
      <c r="D1692" s="3" t="s">
        <v>1546</v>
      </c>
    </row>
    <row r="1693" ht="25" customHeight="1" spans="1:4">
      <c r="A1693" s="2">
        <v>1692</v>
      </c>
      <c r="B1693" s="3" t="s">
        <v>1338</v>
      </c>
      <c r="C1693" s="3" t="str">
        <f>"陈秀良"</f>
        <v>陈秀良</v>
      </c>
      <c r="D1693" s="3" t="s">
        <v>1547</v>
      </c>
    </row>
    <row r="1694" ht="25" customHeight="1" spans="1:4">
      <c r="A1694" s="2">
        <v>1693</v>
      </c>
      <c r="B1694" s="3" t="s">
        <v>1338</v>
      </c>
      <c r="C1694" s="3" t="str">
        <f>"王高帆"</f>
        <v>王高帆</v>
      </c>
      <c r="D1694" s="3" t="s">
        <v>1548</v>
      </c>
    </row>
    <row r="1695" ht="25" customHeight="1" spans="1:4">
      <c r="A1695" s="2">
        <v>1694</v>
      </c>
      <c r="B1695" s="3" t="s">
        <v>1338</v>
      </c>
      <c r="C1695" s="3" t="str">
        <f>"叶秋美"</f>
        <v>叶秋美</v>
      </c>
      <c r="D1695" s="3" t="s">
        <v>1549</v>
      </c>
    </row>
    <row r="1696" ht="25" customHeight="1" spans="1:4">
      <c r="A1696" s="2">
        <v>1695</v>
      </c>
      <c r="B1696" s="3" t="s">
        <v>1338</v>
      </c>
      <c r="C1696" s="3" t="str">
        <f>"袁婉珏"</f>
        <v>袁婉珏</v>
      </c>
      <c r="D1696" s="3" t="s">
        <v>1550</v>
      </c>
    </row>
    <row r="1697" ht="25" customHeight="1" spans="1:4">
      <c r="A1697" s="2">
        <v>1696</v>
      </c>
      <c r="B1697" s="3" t="s">
        <v>1338</v>
      </c>
      <c r="C1697" s="3" t="str">
        <f>"周祥俊"</f>
        <v>周祥俊</v>
      </c>
      <c r="D1697" s="3" t="s">
        <v>1551</v>
      </c>
    </row>
    <row r="1698" ht="25" customHeight="1" spans="1:4">
      <c r="A1698" s="2">
        <v>1697</v>
      </c>
      <c r="B1698" s="3" t="s">
        <v>1338</v>
      </c>
      <c r="C1698" s="3" t="str">
        <f>"陈慧宇"</f>
        <v>陈慧宇</v>
      </c>
      <c r="D1698" s="3" t="s">
        <v>880</v>
      </c>
    </row>
    <row r="1699" ht="25" customHeight="1" spans="1:4">
      <c r="A1699" s="2">
        <v>1698</v>
      </c>
      <c r="B1699" s="3" t="s">
        <v>1338</v>
      </c>
      <c r="C1699" s="3" t="str">
        <f>"王婉婷"</f>
        <v>王婉婷</v>
      </c>
      <c r="D1699" s="3" t="s">
        <v>1552</v>
      </c>
    </row>
    <row r="1700" ht="25" customHeight="1" spans="1:4">
      <c r="A1700" s="2">
        <v>1699</v>
      </c>
      <c r="B1700" s="3" t="s">
        <v>1338</v>
      </c>
      <c r="C1700" s="3" t="str">
        <f>"张家华"</f>
        <v>张家华</v>
      </c>
      <c r="D1700" s="3" t="s">
        <v>1553</v>
      </c>
    </row>
    <row r="1701" ht="25" customHeight="1" spans="1:4">
      <c r="A1701" s="2">
        <v>1700</v>
      </c>
      <c r="B1701" s="3" t="s">
        <v>1338</v>
      </c>
      <c r="C1701" s="3" t="str">
        <f>"陈妍萱"</f>
        <v>陈妍萱</v>
      </c>
      <c r="D1701" s="3" t="s">
        <v>1554</v>
      </c>
    </row>
    <row r="1702" ht="25" customHeight="1" spans="1:4">
      <c r="A1702" s="2">
        <v>1701</v>
      </c>
      <c r="B1702" s="3" t="s">
        <v>1338</v>
      </c>
      <c r="C1702" s="3" t="str">
        <f>"王琳"</f>
        <v>王琳</v>
      </c>
      <c r="D1702" s="3" t="s">
        <v>1555</v>
      </c>
    </row>
    <row r="1703" ht="25" customHeight="1" spans="1:4">
      <c r="A1703" s="2">
        <v>1702</v>
      </c>
      <c r="B1703" s="3" t="s">
        <v>1338</v>
      </c>
      <c r="C1703" s="3" t="str">
        <f>"王健汝"</f>
        <v>王健汝</v>
      </c>
      <c r="D1703" s="3" t="s">
        <v>1556</v>
      </c>
    </row>
    <row r="1704" ht="25" customHeight="1" spans="1:4">
      <c r="A1704" s="2">
        <v>1703</v>
      </c>
      <c r="B1704" s="3" t="s">
        <v>1338</v>
      </c>
      <c r="C1704" s="3" t="str">
        <f>"王天娃"</f>
        <v>王天娃</v>
      </c>
      <c r="D1704" s="3" t="s">
        <v>1010</v>
      </c>
    </row>
    <row r="1705" ht="25" customHeight="1" spans="1:4">
      <c r="A1705" s="2">
        <v>1704</v>
      </c>
      <c r="B1705" s="3" t="s">
        <v>1338</v>
      </c>
      <c r="C1705" s="3" t="str">
        <f>"冯升"</f>
        <v>冯升</v>
      </c>
      <c r="D1705" s="3" t="s">
        <v>1557</v>
      </c>
    </row>
    <row r="1706" ht="25" customHeight="1" spans="1:4">
      <c r="A1706" s="2">
        <v>1705</v>
      </c>
      <c r="B1706" s="3" t="s">
        <v>1338</v>
      </c>
      <c r="C1706" s="3" t="str">
        <f>"钟海龙"</f>
        <v>钟海龙</v>
      </c>
      <c r="D1706" s="3" t="s">
        <v>1558</v>
      </c>
    </row>
    <row r="1707" ht="25" customHeight="1" spans="1:4">
      <c r="A1707" s="2">
        <v>1706</v>
      </c>
      <c r="B1707" s="3" t="s">
        <v>1338</v>
      </c>
      <c r="C1707" s="3" t="str">
        <f>"王丽颖"</f>
        <v>王丽颖</v>
      </c>
      <c r="D1707" s="3" t="s">
        <v>1559</v>
      </c>
    </row>
    <row r="1708" ht="25" customHeight="1" spans="1:4">
      <c r="A1708" s="2">
        <v>1707</v>
      </c>
      <c r="B1708" s="3" t="s">
        <v>1338</v>
      </c>
      <c r="C1708" s="3" t="str">
        <f>"吴丽"</f>
        <v>吴丽</v>
      </c>
      <c r="D1708" s="3" t="s">
        <v>657</v>
      </c>
    </row>
    <row r="1709" ht="25" customHeight="1" spans="1:4">
      <c r="A1709" s="2">
        <v>1708</v>
      </c>
      <c r="B1709" s="3" t="s">
        <v>1338</v>
      </c>
      <c r="C1709" s="3" t="str">
        <f>"林牧霏"</f>
        <v>林牧霏</v>
      </c>
      <c r="D1709" s="3" t="s">
        <v>1378</v>
      </c>
    </row>
    <row r="1710" ht="25" customHeight="1" spans="1:4">
      <c r="A1710" s="2">
        <v>1709</v>
      </c>
      <c r="B1710" s="3" t="s">
        <v>1338</v>
      </c>
      <c r="C1710" s="3" t="str">
        <f>"杨茵"</f>
        <v>杨茵</v>
      </c>
      <c r="D1710" s="3" t="s">
        <v>1038</v>
      </c>
    </row>
    <row r="1711" ht="25" customHeight="1" spans="1:4">
      <c r="A1711" s="2">
        <v>1710</v>
      </c>
      <c r="B1711" s="3" t="s">
        <v>1338</v>
      </c>
      <c r="C1711" s="3" t="str">
        <f>"洪彩妹"</f>
        <v>洪彩妹</v>
      </c>
      <c r="D1711" s="3" t="s">
        <v>1560</v>
      </c>
    </row>
    <row r="1712" ht="25" customHeight="1" spans="1:4">
      <c r="A1712" s="2">
        <v>1711</v>
      </c>
      <c r="B1712" s="3" t="s">
        <v>1338</v>
      </c>
      <c r="C1712" s="3" t="str">
        <f>"黄珊珊"</f>
        <v>黄珊珊</v>
      </c>
      <c r="D1712" s="3" t="s">
        <v>1561</v>
      </c>
    </row>
    <row r="1713" ht="25" customHeight="1" spans="1:4">
      <c r="A1713" s="2">
        <v>1712</v>
      </c>
      <c r="B1713" s="3" t="s">
        <v>1338</v>
      </c>
      <c r="C1713" s="3" t="str">
        <f>"吴林颖"</f>
        <v>吴林颖</v>
      </c>
      <c r="D1713" s="3" t="s">
        <v>1033</v>
      </c>
    </row>
    <row r="1714" ht="25" customHeight="1" spans="1:4">
      <c r="A1714" s="2">
        <v>1713</v>
      </c>
      <c r="B1714" s="3" t="s">
        <v>1338</v>
      </c>
      <c r="C1714" s="3" t="str">
        <f>"何雯妍"</f>
        <v>何雯妍</v>
      </c>
      <c r="D1714" s="3" t="s">
        <v>1562</v>
      </c>
    </row>
    <row r="1715" ht="25" customHeight="1" spans="1:4">
      <c r="A1715" s="2">
        <v>1714</v>
      </c>
      <c r="B1715" s="3" t="s">
        <v>1338</v>
      </c>
      <c r="C1715" s="3" t="str">
        <f>"郑少玉"</f>
        <v>郑少玉</v>
      </c>
      <c r="D1715" s="3" t="s">
        <v>298</v>
      </c>
    </row>
    <row r="1716" ht="25" customHeight="1" spans="1:4">
      <c r="A1716" s="2">
        <v>1715</v>
      </c>
      <c r="B1716" s="3" t="s">
        <v>1338</v>
      </c>
      <c r="C1716" s="3" t="str">
        <f>"陈婉仪"</f>
        <v>陈婉仪</v>
      </c>
      <c r="D1716" s="3" t="s">
        <v>1563</v>
      </c>
    </row>
    <row r="1717" ht="25" customHeight="1" spans="1:4">
      <c r="A1717" s="2">
        <v>1716</v>
      </c>
      <c r="B1717" s="3" t="s">
        <v>1338</v>
      </c>
      <c r="C1717" s="3" t="str">
        <f>"黄津清"</f>
        <v>黄津清</v>
      </c>
      <c r="D1717" s="3" t="s">
        <v>796</v>
      </c>
    </row>
    <row r="1718" ht="25" customHeight="1" spans="1:4">
      <c r="A1718" s="2">
        <v>1717</v>
      </c>
      <c r="B1718" s="3" t="s">
        <v>1338</v>
      </c>
      <c r="C1718" s="3" t="str">
        <f>"梁少腾"</f>
        <v>梁少腾</v>
      </c>
      <c r="D1718" s="3" t="s">
        <v>1344</v>
      </c>
    </row>
    <row r="1719" ht="25" customHeight="1" spans="1:4">
      <c r="A1719" s="2">
        <v>1718</v>
      </c>
      <c r="B1719" s="3" t="s">
        <v>1338</v>
      </c>
      <c r="C1719" s="3" t="str">
        <f>"陈利君"</f>
        <v>陈利君</v>
      </c>
      <c r="D1719" s="3" t="s">
        <v>1564</v>
      </c>
    </row>
    <row r="1720" ht="25" customHeight="1" spans="1:4">
      <c r="A1720" s="2">
        <v>1719</v>
      </c>
      <c r="B1720" s="3" t="s">
        <v>1338</v>
      </c>
      <c r="C1720" s="3" t="str">
        <f>"王菊"</f>
        <v>王菊</v>
      </c>
      <c r="D1720" s="3" t="s">
        <v>1565</v>
      </c>
    </row>
    <row r="1721" ht="25" customHeight="1" spans="1:4">
      <c r="A1721" s="2">
        <v>1720</v>
      </c>
      <c r="B1721" s="3" t="s">
        <v>1338</v>
      </c>
      <c r="C1721" s="3" t="str">
        <f>"吴娇娟"</f>
        <v>吴娇娟</v>
      </c>
      <c r="D1721" s="3" t="s">
        <v>1566</v>
      </c>
    </row>
    <row r="1722" ht="25" customHeight="1" spans="1:4">
      <c r="A1722" s="2">
        <v>1721</v>
      </c>
      <c r="B1722" s="3" t="s">
        <v>1338</v>
      </c>
      <c r="C1722" s="3" t="str">
        <f>"曾英云"</f>
        <v>曾英云</v>
      </c>
      <c r="D1722" s="3" t="s">
        <v>1567</v>
      </c>
    </row>
    <row r="1723" ht="25" customHeight="1" spans="1:4">
      <c r="A1723" s="2">
        <v>1722</v>
      </c>
      <c r="B1723" s="3" t="s">
        <v>1338</v>
      </c>
      <c r="C1723" s="3" t="str">
        <f>"黄子宴"</f>
        <v>黄子宴</v>
      </c>
      <c r="D1723" s="3" t="s">
        <v>1568</v>
      </c>
    </row>
    <row r="1724" ht="25" customHeight="1" spans="1:4">
      <c r="A1724" s="2">
        <v>1723</v>
      </c>
      <c r="B1724" s="3" t="s">
        <v>1338</v>
      </c>
      <c r="C1724" s="3" t="str">
        <f>"任丽双"</f>
        <v>任丽双</v>
      </c>
      <c r="D1724" s="3" t="s">
        <v>1569</v>
      </c>
    </row>
    <row r="1725" ht="25" customHeight="1" spans="1:4">
      <c r="A1725" s="2">
        <v>1724</v>
      </c>
      <c r="B1725" s="3" t="s">
        <v>1338</v>
      </c>
      <c r="C1725" s="3" t="str">
        <f>"李德学"</f>
        <v>李德学</v>
      </c>
      <c r="D1725" s="3" t="s">
        <v>1570</v>
      </c>
    </row>
    <row r="1726" ht="25" customHeight="1" spans="1:4">
      <c r="A1726" s="2">
        <v>1725</v>
      </c>
      <c r="B1726" s="3" t="s">
        <v>1338</v>
      </c>
      <c r="C1726" s="3" t="str">
        <f>"王洁颖"</f>
        <v>王洁颖</v>
      </c>
      <c r="D1726" s="3" t="s">
        <v>1571</v>
      </c>
    </row>
    <row r="1727" ht="25" customHeight="1" spans="1:4">
      <c r="A1727" s="2">
        <v>1726</v>
      </c>
      <c r="B1727" s="3" t="s">
        <v>1338</v>
      </c>
      <c r="C1727" s="3" t="str">
        <f>"禤姝延"</f>
        <v>禤姝延</v>
      </c>
      <c r="D1727" s="3" t="s">
        <v>1572</v>
      </c>
    </row>
    <row r="1728" ht="25" customHeight="1" spans="1:4">
      <c r="A1728" s="2">
        <v>1727</v>
      </c>
      <c r="B1728" s="3" t="s">
        <v>1338</v>
      </c>
      <c r="C1728" s="3" t="str">
        <f>"徐泽岳"</f>
        <v>徐泽岳</v>
      </c>
      <c r="D1728" s="3" t="s">
        <v>1573</v>
      </c>
    </row>
    <row r="1729" ht="25" customHeight="1" spans="1:4">
      <c r="A1729" s="2">
        <v>1728</v>
      </c>
      <c r="B1729" s="3" t="s">
        <v>1338</v>
      </c>
      <c r="C1729" s="3" t="str">
        <f>"王倩倩"</f>
        <v>王倩倩</v>
      </c>
      <c r="D1729" s="3" t="s">
        <v>1574</v>
      </c>
    </row>
    <row r="1730" ht="25" customHeight="1" spans="1:4">
      <c r="A1730" s="2">
        <v>1729</v>
      </c>
      <c r="B1730" s="3" t="s">
        <v>1338</v>
      </c>
      <c r="C1730" s="3" t="str">
        <f>"陈敏林"</f>
        <v>陈敏林</v>
      </c>
      <c r="D1730" s="3" t="s">
        <v>1473</v>
      </c>
    </row>
    <row r="1731" ht="25" customHeight="1" spans="1:4">
      <c r="A1731" s="2">
        <v>1730</v>
      </c>
      <c r="B1731" s="3" t="s">
        <v>1338</v>
      </c>
      <c r="C1731" s="3" t="str">
        <f>"吴小娟"</f>
        <v>吴小娟</v>
      </c>
      <c r="D1731" s="3" t="s">
        <v>1575</v>
      </c>
    </row>
    <row r="1732" ht="25" customHeight="1" spans="1:4">
      <c r="A1732" s="2">
        <v>1731</v>
      </c>
      <c r="B1732" s="3" t="s">
        <v>1338</v>
      </c>
      <c r="C1732" s="3" t="str">
        <f>"林晶晶"</f>
        <v>林晶晶</v>
      </c>
      <c r="D1732" s="3" t="s">
        <v>1024</v>
      </c>
    </row>
    <row r="1733" ht="25" customHeight="1" spans="1:4">
      <c r="A1733" s="2">
        <v>1732</v>
      </c>
      <c r="B1733" s="3" t="s">
        <v>1338</v>
      </c>
      <c r="C1733" s="3" t="str">
        <f>"李星仪"</f>
        <v>李星仪</v>
      </c>
      <c r="D1733" s="3" t="s">
        <v>1576</v>
      </c>
    </row>
    <row r="1734" ht="25" customHeight="1" spans="1:4">
      <c r="A1734" s="2">
        <v>1733</v>
      </c>
      <c r="B1734" s="3" t="s">
        <v>1338</v>
      </c>
      <c r="C1734" s="3" t="str">
        <f>"吴凤鸣"</f>
        <v>吴凤鸣</v>
      </c>
      <c r="D1734" s="3" t="s">
        <v>1577</v>
      </c>
    </row>
    <row r="1735" ht="25" customHeight="1" spans="1:4">
      <c r="A1735" s="2">
        <v>1734</v>
      </c>
      <c r="B1735" s="3" t="s">
        <v>1338</v>
      </c>
      <c r="C1735" s="3" t="str">
        <f>"陈江玲"</f>
        <v>陈江玲</v>
      </c>
      <c r="D1735" s="3" t="s">
        <v>1578</v>
      </c>
    </row>
    <row r="1736" ht="25" customHeight="1" spans="1:4">
      <c r="A1736" s="2">
        <v>1735</v>
      </c>
      <c r="B1736" s="3" t="s">
        <v>1338</v>
      </c>
      <c r="C1736" s="3" t="str">
        <f>"陈若媛"</f>
        <v>陈若媛</v>
      </c>
      <c r="D1736" s="3" t="s">
        <v>751</v>
      </c>
    </row>
    <row r="1737" ht="25" customHeight="1" spans="1:4">
      <c r="A1737" s="2">
        <v>1736</v>
      </c>
      <c r="B1737" s="3" t="s">
        <v>1338</v>
      </c>
      <c r="C1737" s="3" t="str">
        <f>"苏秀清"</f>
        <v>苏秀清</v>
      </c>
      <c r="D1737" s="3" t="s">
        <v>1579</v>
      </c>
    </row>
    <row r="1738" ht="25" customHeight="1" spans="1:4">
      <c r="A1738" s="2">
        <v>1737</v>
      </c>
      <c r="B1738" s="3" t="s">
        <v>1338</v>
      </c>
      <c r="C1738" s="3" t="str">
        <f>"吴旖旎"</f>
        <v>吴旖旎</v>
      </c>
      <c r="D1738" s="3" t="s">
        <v>366</v>
      </c>
    </row>
    <row r="1739" ht="25" customHeight="1" spans="1:4">
      <c r="A1739" s="2">
        <v>1738</v>
      </c>
      <c r="B1739" s="3" t="s">
        <v>1338</v>
      </c>
      <c r="C1739" s="3" t="str">
        <f>"刘闻晖"</f>
        <v>刘闻晖</v>
      </c>
      <c r="D1739" s="3" t="s">
        <v>834</v>
      </c>
    </row>
    <row r="1740" ht="25" customHeight="1" spans="1:4">
      <c r="A1740" s="2">
        <v>1739</v>
      </c>
      <c r="B1740" s="3" t="s">
        <v>1338</v>
      </c>
      <c r="C1740" s="3" t="str">
        <f>"麦喜薏"</f>
        <v>麦喜薏</v>
      </c>
      <c r="D1740" s="3" t="s">
        <v>1580</v>
      </c>
    </row>
    <row r="1741" ht="25" customHeight="1" spans="1:4">
      <c r="A1741" s="2">
        <v>1740</v>
      </c>
      <c r="B1741" s="3" t="s">
        <v>1338</v>
      </c>
      <c r="C1741" s="3" t="str">
        <f>"符凯"</f>
        <v>符凯</v>
      </c>
      <c r="D1741" s="3" t="s">
        <v>1581</v>
      </c>
    </row>
    <row r="1742" ht="25" customHeight="1" spans="1:4">
      <c r="A1742" s="2">
        <v>1741</v>
      </c>
      <c r="B1742" s="3" t="s">
        <v>1338</v>
      </c>
      <c r="C1742" s="3" t="str">
        <f>"杨文艺"</f>
        <v>杨文艺</v>
      </c>
      <c r="D1742" s="3" t="s">
        <v>1582</v>
      </c>
    </row>
    <row r="1743" ht="25" customHeight="1" spans="1:4">
      <c r="A1743" s="2">
        <v>1742</v>
      </c>
      <c r="B1743" s="3" t="s">
        <v>1338</v>
      </c>
      <c r="C1743" s="3" t="str">
        <f>"陈晓云"</f>
        <v>陈晓云</v>
      </c>
      <c r="D1743" s="3" t="s">
        <v>1583</v>
      </c>
    </row>
    <row r="1744" ht="25" customHeight="1" spans="1:4">
      <c r="A1744" s="2">
        <v>1743</v>
      </c>
      <c r="B1744" s="3" t="s">
        <v>1338</v>
      </c>
      <c r="C1744" s="3" t="str">
        <f>"廖丽莎"</f>
        <v>廖丽莎</v>
      </c>
      <c r="D1744" s="3" t="s">
        <v>1584</v>
      </c>
    </row>
    <row r="1745" ht="25" customHeight="1" spans="1:4">
      <c r="A1745" s="2">
        <v>1744</v>
      </c>
      <c r="B1745" s="3" t="s">
        <v>1338</v>
      </c>
      <c r="C1745" s="3" t="str">
        <f>"朱涛"</f>
        <v>朱涛</v>
      </c>
      <c r="D1745" s="3" t="s">
        <v>1585</v>
      </c>
    </row>
    <row r="1746" ht="25" customHeight="1" spans="1:4">
      <c r="A1746" s="2">
        <v>1745</v>
      </c>
      <c r="B1746" s="3" t="s">
        <v>1338</v>
      </c>
      <c r="C1746" s="3" t="str">
        <f>"陈艳"</f>
        <v>陈艳</v>
      </c>
      <c r="D1746" s="3" t="s">
        <v>1345</v>
      </c>
    </row>
    <row r="1747" ht="25" customHeight="1" spans="1:4">
      <c r="A1747" s="2">
        <v>1746</v>
      </c>
      <c r="B1747" s="3" t="s">
        <v>1338</v>
      </c>
      <c r="C1747" s="3" t="str">
        <f>"徐雪圆"</f>
        <v>徐雪圆</v>
      </c>
      <c r="D1747" s="3" t="s">
        <v>1586</v>
      </c>
    </row>
    <row r="1748" ht="25" customHeight="1" spans="1:4">
      <c r="A1748" s="2">
        <v>1747</v>
      </c>
      <c r="B1748" s="3" t="s">
        <v>1338</v>
      </c>
      <c r="C1748" s="3" t="str">
        <f>"韦盛"</f>
        <v>韦盛</v>
      </c>
      <c r="D1748" s="3" t="s">
        <v>1577</v>
      </c>
    </row>
    <row r="1749" ht="25" customHeight="1" spans="1:4">
      <c r="A1749" s="2">
        <v>1748</v>
      </c>
      <c r="B1749" s="3" t="s">
        <v>1338</v>
      </c>
      <c r="C1749" s="3" t="str">
        <f>"吴传曼"</f>
        <v>吴传曼</v>
      </c>
      <c r="D1749" s="3" t="s">
        <v>449</v>
      </c>
    </row>
    <row r="1750" ht="25" customHeight="1" spans="1:4">
      <c r="A1750" s="2">
        <v>1749</v>
      </c>
      <c r="B1750" s="3" t="s">
        <v>1338</v>
      </c>
      <c r="C1750" s="3" t="str">
        <f>"陈娜"</f>
        <v>陈娜</v>
      </c>
      <c r="D1750" s="3" t="s">
        <v>1587</v>
      </c>
    </row>
    <row r="1751" ht="25" customHeight="1" spans="1:4">
      <c r="A1751" s="2">
        <v>1750</v>
      </c>
      <c r="B1751" s="3" t="s">
        <v>1338</v>
      </c>
      <c r="C1751" s="3" t="str">
        <f>"李明静"</f>
        <v>李明静</v>
      </c>
      <c r="D1751" s="3" t="s">
        <v>1588</v>
      </c>
    </row>
    <row r="1752" ht="25" customHeight="1" spans="1:4">
      <c r="A1752" s="2">
        <v>1751</v>
      </c>
      <c r="B1752" s="3" t="s">
        <v>1338</v>
      </c>
      <c r="C1752" s="3" t="str">
        <f>"梁柔丽"</f>
        <v>梁柔丽</v>
      </c>
      <c r="D1752" s="3" t="s">
        <v>1589</v>
      </c>
    </row>
    <row r="1753" ht="25" customHeight="1" spans="1:4">
      <c r="A1753" s="2">
        <v>1752</v>
      </c>
      <c r="B1753" s="3" t="s">
        <v>1338</v>
      </c>
      <c r="C1753" s="3" t="str">
        <f>"谢明业"</f>
        <v>谢明业</v>
      </c>
      <c r="D1753" s="3" t="s">
        <v>1590</v>
      </c>
    </row>
    <row r="1754" ht="25" customHeight="1" spans="1:4">
      <c r="A1754" s="2">
        <v>1753</v>
      </c>
      <c r="B1754" s="3" t="s">
        <v>1338</v>
      </c>
      <c r="C1754" s="3" t="str">
        <f>"史芝君"</f>
        <v>史芝君</v>
      </c>
      <c r="D1754" s="3" t="s">
        <v>1038</v>
      </c>
    </row>
    <row r="1755" ht="25" customHeight="1" spans="1:4">
      <c r="A1755" s="2">
        <v>1754</v>
      </c>
      <c r="B1755" s="3" t="s">
        <v>1338</v>
      </c>
      <c r="C1755" s="3" t="str">
        <f>"李才丁"</f>
        <v>李才丁</v>
      </c>
      <c r="D1755" s="3" t="s">
        <v>1591</v>
      </c>
    </row>
    <row r="1756" ht="25" customHeight="1" spans="1:4">
      <c r="A1756" s="2">
        <v>1755</v>
      </c>
      <c r="B1756" s="3" t="s">
        <v>1338</v>
      </c>
      <c r="C1756" s="3" t="str">
        <f>"黄怡雅"</f>
        <v>黄怡雅</v>
      </c>
      <c r="D1756" s="3" t="s">
        <v>1592</v>
      </c>
    </row>
    <row r="1757" ht="25" customHeight="1" spans="1:4">
      <c r="A1757" s="2">
        <v>1756</v>
      </c>
      <c r="B1757" s="3" t="s">
        <v>1338</v>
      </c>
      <c r="C1757" s="3" t="str">
        <f>"赵智"</f>
        <v>赵智</v>
      </c>
      <c r="D1757" s="3" t="s">
        <v>1593</v>
      </c>
    </row>
    <row r="1758" ht="25" customHeight="1" spans="1:4">
      <c r="A1758" s="2">
        <v>1757</v>
      </c>
      <c r="B1758" s="3" t="s">
        <v>1338</v>
      </c>
      <c r="C1758" s="3" t="str">
        <f>"林立湲"</f>
        <v>林立湲</v>
      </c>
      <c r="D1758" s="3" t="s">
        <v>1594</v>
      </c>
    </row>
    <row r="1759" ht="25" customHeight="1" spans="1:4">
      <c r="A1759" s="2">
        <v>1758</v>
      </c>
      <c r="B1759" s="3" t="s">
        <v>1338</v>
      </c>
      <c r="C1759" s="3" t="str">
        <f>"王蕾"</f>
        <v>王蕾</v>
      </c>
      <c r="D1759" s="3" t="s">
        <v>1595</v>
      </c>
    </row>
    <row r="1760" ht="25" customHeight="1" spans="1:4">
      <c r="A1760" s="2">
        <v>1759</v>
      </c>
      <c r="B1760" s="3" t="s">
        <v>1338</v>
      </c>
      <c r="C1760" s="3" t="str">
        <f>"赵泽宇"</f>
        <v>赵泽宇</v>
      </c>
      <c r="D1760" s="3" t="s">
        <v>1596</v>
      </c>
    </row>
    <row r="1761" ht="25" customHeight="1" spans="1:4">
      <c r="A1761" s="2">
        <v>1760</v>
      </c>
      <c r="B1761" s="3" t="s">
        <v>1338</v>
      </c>
      <c r="C1761" s="3" t="str">
        <f>"刘欣"</f>
        <v>刘欣</v>
      </c>
      <c r="D1761" s="3" t="s">
        <v>1597</v>
      </c>
    </row>
    <row r="1762" ht="25" customHeight="1" spans="1:4">
      <c r="A1762" s="2">
        <v>1761</v>
      </c>
      <c r="B1762" s="3" t="s">
        <v>1338</v>
      </c>
      <c r="C1762" s="3" t="str">
        <f>"王才全"</f>
        <v>王才全</v>
      </c>
      <c r="D1762" s="3" t="s">
        <v>1598</v>
      </c>
    </row>
    <row r="1763" ht="25" customHeight="1" spans="1:4">
      <c r="A1763" s="2">
        <v>1762</v>
      </c>
      <c r="B1763" s="3" t="s">
        <v>1338</v>
      </c>
      <c r="C1763" s="3" t="str">
        <f>"卢俊莹"</f>
        <v>卢俊莹</v>
      </c>
      <c r="D1763" s="3" t="s">
        <v>1046</v>
      </c>
    </row>
    <row r="1764" ht="25" customHeight="1" spans="1:4">
      <c r="A1764" s="2">
        <v>1763</v>
      </c>
      <c r="B1764" s="3" t="s">
        <v>1338</v>
      </c>
      <c r="C1764" s="3" t="str">
        <f>"徐婉卿"</f>
        <v>徐婉卿</v>
      </c>
      <c r="D1764" s="3" t="s">
        <v>641</v>
      </c>
    </row>
    <row r="1765" ht="25" customHeight="1" spans="1:4">
      <c r="A1765" s="2">
        <v>1764</v>
      </c>
      <c r="B1765" s="3" t="s">
        <v>1338</v>
      </c>
      <c r="C1765" s="3" t="str">
        <f>"邱瑞娟"</f>
        <v>邱瑞娟</v>
      </c>
      <c r="D1765" s="3" t="s">
        <v>1599</v>
      </c>
    </row>
    <row r="1766" ht="25" customHeight="1" spans="1:4">
      <c r="A1766" s="2">
        <v>1765</v>
      </c>
      <c r="B1766" s="3" t="s">
        <v>1338</v>
      </c>
      <c r="C1766" s="3" t="str">
        <f>"卢艺尹"</f>
        <v>卢艺尹</v>
      </c>
      <c r="D1766" s="3" t="s">
        <v>1600</v>
      </c>
    </row>
    <row r="1767" ht="25" customHeight="1" spans="1:4">
      <c r="A1767" s="2">
        <v>1766</v>
      </c>
      <c r="B1767" s="3" t="s">
        <v>1338</v>
      </c>
      <c r="C1767" s="3" t="str">
        <f>"张嘉"</f>
        <v>张嘉</v>
      </c>
      <c r="D1767" s="3" t="s">
        <v>1601</v>
      </c>
    </row>
    <row r="1768" ht="25" customHeight="1" spans="1:4">
      <c r="A1768" s="2">
        <v>1767</v>
      </c>
      <c r="B1768" s="3" t="s">
        <v>1338</v>
      </c>
      <c r="C1768" s="3" t="str">
        <f>"朱文骏"</f>
        <v>朱文骏</v>
      </c>
      <c r="D1768" s="3" t="s">
        <v>1602</v>
      </c>
    </row>
    <row r="1769" ht="25" customHeight="1" spans="1:4">
      <c r="A1769" s="2">
        <v>1768</v>
      </c>
      <c r="B1769" s="3" t="s">
        <v>1338</v>
      </c>
      <c r="C1769" s="3" t="str">
        <f>"王琳"</f>
        <v>王琳</v>
      </c>
      <c r="D1769" s="3" t="s">
        <v>412</v>
      </c>
    </row>
    <row r="1770" ht="25" customHeight="1" spans="1:4">
      <c r="A1770" s="2">
        <v>1769</v>
      </c>
      <c r="B1770" s="3" t="s">
        <v>1338</v>
      </c>
      <c r="C1770" s="3" t="str">
        <f>"王静"</f>
        <v>王静</v>
      </c>
      <c r="D1770" s="3" t="s">
        <v>254</v>
      </c>
    </row>
    <row r="1771" ht="25" customHeight="1" spans="1:4">
      <c r="A1771" s="2">
        <v>1770</v>
      </c>
      <c r="B1771" s="3" t="s">
        <v>1338</v>
      </c>
      <c r="C1771" s="3" t="str">
        <f>"郑宏海"</f>
        <v>郑宏海</v>
      </c>
      <c r="D1771" s="3" t="s">
        <v>1603</v>
      </c>
    </row>
    <row r="1772" ht="25" customHeight="1" spans="1:4">
      <c r="A1772" s="2">
        <v>1771</v>
      </c>
      <c r="B1772" s="3" t="s">
        <v>1338</v>
      </c>
      <c r="C1772" s="3" t="str">
        <f>"王良珠"</f>
        <v>王良珠</v>
      </c>
      <c r="D1772" s="3" t="s">
        <v>1604</v>
      </c>
    </row>
    <row r="1773" ht="25" customHeight="1" spans="1:4">
      <c r="A1773" s="2">
        <v>1772</v>
      </c>
      <c r="B1773" s="3" t="s">
        <v>1338</v>
      </c>
      <c r="C1773" s="3" t="str">
        <f>"符丽丹"</f>
        <v>符丽丹</v>
      </c>
      <c r="D1773" s="3" t="s">
        <v>1605</v>
      </c>
    </row>
    <row r="1774" ht="25" customHeight="1" spans="1:4">
      <c r="A1774" s="2">
        <v>1773</v>
      </c>
      <c r="B1774" s="3" t="s">
        <v>1338</v>
      </c>
      <c r="C1774" s="3" t="str">
        <f>"蔡小菊"</f>
        <v>蔡小菊</v>
      </c>
      <c r="D1774" s="3" t="s">
        <v>1606</v>
      </c>
    </row>
    <row r="1775" ht="25" customHeight="1" spans="1:4">
      <c r="A1775" s="2">
        <v>1774</v>
      </c>
      <c r="B1775" s="3" t="s">
        <v>1338</v>
      </c>
      <c r="C1775" s="3" t="str">
        <f>"黄康情"</f>
        <v>黄康情</v>
      </c>
      <c r="D1775" s="3" t="s">
        <v>1607</v>
      </c>
    </row>
    <row r="1776" ht="25" customHeight="1" spans="1:4">
      <c r="A1776" s="2">
        <v>1775</v>
      </c>
      <c r="B1776" s="3" t="s">
        <v>1338</v>
      </c>
      <c r="C1776" s="3" t="str">
        <f>"陈伞"</f>
        <v>陈伞</v>
      </c>
      <c r="D1776" s="3" t="s">
        <v>1608</v>
      </c>
    </row>
    <row r="1777" ht="25" customHeight="1" spans="1:4">
      <c r="A1777" s="2">
        <v>1776</v>
      </c>
      <c r="B1777" s="3" t="s">
        <v>1338</v>
      </c>
      <c r="C1777" s="3" t="str">
        <f>"陈晓云"</f>
        <v>陈晓云</v>
      </c>
      <c r="D1777" s="3" t="s">
        <v>1333</v>
      </c>
    </row>
    <row r="1778" ht="25" customHeight="1" spans="1:4">
      <c r="A1778" s="2">
        <v>1777</v>
      </c>
      <c r="B1778" s="3" t="s">
        <v>1338</v>
      </c>
      <c r="C1778" s="3" t="str">
        <f>"林艺萩"</f>
        <v>林艺萩</v>
      </c>
      <c r="D1778" s="3" t="s">
        <v>1609</v>
      </c>
    </row>
    <row r="1779" ht="25" customHeight="1" spans="1:4">
      <c r="A1779" s="2">
        <v>1778</v>
      </c>
      <c r="B1779" s="3" t="s">
        <v>1338</v>
      </c>
      <c r="C1779" s="3" t="str">
        <f>"马文蕾"</f>
        <v>马文蕾</v>
      </c>
      <c r="D1779" s="3" t="s">
        <v>1610</v>
      </c>
    </row>
    <row r="1780" ht="25" customHeight="1" spans="1:4">
      <c r="A1780" s="2">
        <v>1779</v>
      </c>
      <c r="B1780" s="3" t="s">
        <v>1338</v>
      </c>
      <c r="C1780" s="3" t="str">
        <f>"符永峰"</f>
        <v>符永峰</v>
      </c>
      <c r="D1780" s="3" t="s">
        <v>1611</v>
      </c>
    </row>
    <row r="1781" ht="25" customHeight="1" spans="1:4">
      <c r="A1781" s="2">
        <v>1780</v>
      </c>
      <c r="B1781" s="3" t="s">
        <v>1338</v>
      </c>
      <c r="C1781" s="3" t="str">
        <f>"冼佳怡"</f>
        <v>冼佳怡</v>
      </c>
      <c r="D1781" s="3" t="s">
        <v>1612</v>
      </c>
    </row>
    <row r="1782" ht="25" customHeight="1" spans="1:4">
      <c r="A1782" s="2">
        <v>1781</v>
      </c>
      <c r="B1782" s="3" t="s">
        <v>1338</v>
      </c>
      <c r="C1782" s="3" t="str">
        <f>"符珊珊"</f>
        <v>符珊珊</v>
      </c>
      <c r="D1782" s="3" t="s">
        <v>757</v>
      </c>
    </row>
    <row r="1783" ht="25" customHeight="1" spans="1:4">
      <c r="A1783" s="2">
        <v>1782</v>
      </c>
      <c r="B1783" s="3" t="s">
        <v>1338</v>
      </c>
      <c r="C1783" s="3" t="str">
        <f>"王亭婷"</f>
        <v>王亭婷</v>
      </c>
      <c r="D1783" s="3" t="s">
        <v>1613</v>
      </c>
    </row>
    <row r="1784" ht="25" customHeight="1" spans="1:4">
      <c r="A1784" s="2">
        <v>1783</v>
      </c>
      <c r="B1784" s="3" t="s">
        <v>1338</v>
      </c>
      <c r="C1784" s="3" t="str">
        <f>"陈柏宇"</f>
        <v>陈柏宇</v>
      </c>
      <c r="D1784" s="3" t="s">
        <v>1614</v>
      </c>
    </row>
    <row r="1785" ht="25" customHeight="1" spans="1:4">
      <c r="A1785" s="2">
        <v>1784</v>
      </c>
      <c r="B1785" s="3" t="s">
        <v>1338</v>
      </c>
      <c r="C1785" s="3" t="str">
        <f>"林姑"</f>
        <v>林姑</v>
      </c>
      <c r="D1785" s="3" t="s">
        <v>1615</v>
      </c>
    </row>
    <row r="1786" ht="25" customHeight="1" spans="1:4">
      <c r="A1786" s="2">
        <v>1785</v>
      </c>
      <c r="B1786" s="3" t="s">
        <v>1338</v>
      </c>
      <c r="C1786" s="3" t="str">
        <f>"周小茹"</f>
        <v>周小茹</v>
      </c>
      <c r="D1786" s="3" t="s">
        <v>1254</v>
      </c>
    </row>
    <row r="1787" ht="25" customHeight="1" spans="1:4">
      <c r="A1787" s="2">
        <v>1786</v>
      </c>
      <c r="B1787" s="3" t="s">
        <v>1338</v>
      </c>
      <c r="C1787" s="3" t="str">
        <f>"方珮羽"</f>
        <v>方珮羽</v>
      </c>
      <c r="D1787" s="3" t="s">
        <v>1616</v>
      </c>
    </row>
    <row r="1788" ht="25" customHeight="1" spans="1:4">
      <c r="A1788" s="2">
        <v>1787</v>
      </c>
      <c r="B1788" s="3" t="s">
        <v>1338</v>
      </c>
      <c r="C1788" s="3" t="str">
        <f>"韩轩定"</f>
        <v>韩轩定</v>
      </c>
      <c r="D1788" s="3" t="s">
        <v>1617</v>
      </c>
    </row>
    <row r="1789" ht="25" customHeight="1" spans="1:4">
      <c r="A1789" s="2">
        <v>1788</v>
      </c>
      <c r="B1789" s="3" t="s">
        <v>1338</v>
      </c>
      <c r="C1789" s="3" t="str">
        <f>"林妹"</f>
        <v>林妹</v>
      </c>
      <c r="D1789" s="3" t="s">
        <v>1058</v>
      </c>
    </row>
    <row r="1790" ht="25" customHeight="1" spans="1:4">
      <c r="A1790" s="2">
        <v>1789</v>
      </c>
      <c r="B1790" s="3" t="s">
        <v>1338</v>
      </c>
      <c r="C1790" s="3" t="str">
        <f>"高丙竣"</f>
        <v>高丙竣</v>
      </c>
      <c r="D1790" s="3" t="s">
        <v>1618</v>
      </c>
    </row>
    <row r="1791" ht="25" customHeight="1" spans="1:4">
      <c r="A1791" s="2">
        <v>1790</v>
      </c>
      <c r="B1791" s="3" t="s">
        <v>1338</v>
      </c>
      <c r="C1791" s="3" t="str">
        <f>"陈香余"</f>
        <v>陈香余</v>
      </c>
      <c r="D1791" s="3" t="s">
        <v>918</v>
      </c>
    </row>
    <row r="1792" ht="25" customHeight="1" spans="1:4">
      <c r="A1792" s="2">
        <v>1791</v>
      </c>
      <c r="B1792" s="3" t="s">
        <v>1338</v>
      </c>
      <c r="C1792" s="3" t="str">
        <f>"吴坤柳"</f>
        <v>吴坤柳</v>
      </c>
      <c r="D1792" s="3" t="s">
        <v>1619</v>
      </c>
    </row>
    <row r="1793" ht="25" customHeight="1" spans="1:4">
      <c r="A1793" s="2">
        <v>1792</v>
      </c>
      <c r="B1793" s="3" t="s">
        <v>1338</v>
      </c>
      <c r="C1793" s="3" t="str">
        <f>"陈举"</f>
        <v>陈举</v>
      </c>
      <c r="D1793" s="3" t="s">
        <v>1620</v>
      </c>
    </row>
    <row r="1794" ht="25" customHeight="1" spans="1:4">
      <c r="A1794" s="2">
        <v>1793</v>
      </c>
      <c r="B1794" s="3" t="s">
        <v>1338</v>
      </c>
      <c r="C1794" s="3" t="str">
        <f>"符家婷"</f>
        <v>符家婷</v>
      </c>
      <c r="D1794" s="3" t="s">
        <v>1621</v>
      </c>
    </row>
    <row r="1795" ht="25" customHeight="1" spans="1:4">
      <c r="A1795" s="2">
        <v>1794</v>
      </c>
      <c r="B1795" s="3" t="s">
        <v>1338</v>
      </c>
      <c r="C1795" s="3" t="str">
        <f>"邹雨芯"</f>
        <v>邹雨芯</v>
      </c>
      <c r="D1795" s="3" t="s">
        <v>1622</v>
      </c>
    </row>
    <row r="1796" ht="25" customHeight="1" spans="1:4">
      <c r="A1796" s="2">
        <v>1795</v>
      </c>
      <c r="B1796" s="3" t="s">
        <v>1338</v>
      </c>
      <c r="C1796" s="3" t="str">
        <f>"王磊"</f>
        <v>王磊</v>
      </c>
      <c r="D1796" s="3" t="s">
        <v>1623</v>
      </c>
    </row>
    <row r="1797" ht="25" customHeight="1" spans="1:4">
      <c r="A1797" s="2">
        <v>1796</v>
      </c>
      <c r="B1797" s="3" t="s">
        <v>1338</v>
      </c>
      <c r="C1797" s="3" t="str">
        <f>"毛雪莹"</f>
        <v>毛雪莹</v>
      </c>
      <c r="D1797" s="3" t="s">
        <v>1624</v>
      </c>
    </row>
    <row r="1798" ht="25" customHeight="1" spans="1:4">
      <c r="A1798" s="2">
        <v>1797</v>
      </c>
      <c r="B1798" s="3" t="s">
        <v>1338</v>
      </c>
      <c r="C1798" s="3" t="str">
        <f>"廖宝雄"</f>
        <v>廖宝雄</v>
      </c>
      <c r="D1798" s="3" t="s">
        <v>1625</v>
      </c>
    </row>
    <row r="1799" ht="25" customHeight="1" spans="1:4">
      <c r="A1799" s="2">
        <v>1798</v>
      </c>
      <c r="B1799" s="3" t="s">
        <v>1338</v>
      </c>
      <c r="C1799" s="3" t="str">
        <f>"符蓝予"</f>
        <v>符蓝予</v>
      </c>
      <c r="D1799" s="3" t="s">
        <v>1626</v>
      </c>
    </row>
    <row r="1800" ht="25" customHeight="1" spans="1:4">
      <c r="A1800" s="2">
        <v>1799</v>
      </c>
      <c r="B1800" s="3" t="s">
        <v>1338</v>
      </c>
      <c r="C1800" s="3" t="str">
        <f>"罗悦琪"</f>
        <v>罗悦琪</v>
      </c>
      <c r="D1800" s="3" t="s">
        <v>1627</v>
      </c>
    </row>
    <row r="1801" ht="25" customHeight="1" spans="1:4">
      <c r="A1801" s="2">
        <v>1800</v>
      </c>
      <c r="B1801" s="3" t="s">
        <v>1338</v>
      </c>
      <c r="C1801" s="3" t="str">
        <f>"陈惠敏"</f>
        <v>陈惠敏</v>
      </c>
      <c r="D1801" s="3" t="s">
        <v>1628</v>
      </c>
    </row>
    <row r="1802" ht="25" customHeight="1" spans="1:4">
      <c r="A1802" s="2">
        <v>1801</v>
      </c>
      <c r="B1802" s="3" t="s">
        <v>1338</v>
      </c>
      <c r="C1802" s="3" t="str">
        <f>"蔡小芳"</f>
        <v>蔡小芳</v>
      </c>
      <c r="D1802" s="3" t="s">
        <v>1629</v>
      </c>
    </row>
    <row r="1803" ht="25" customHeight="1" spans="1:4">
      <c r="A1803" s="2">
        <v>1802</v>
      </c>
      <c r="B1803" s="3" t="s">
        <v>1338</v>
      </c>
      <c r="C1803" s="3" t="str">
        <f>"林晓丹"</f>
        <v>林晓丹</v>
      </c>
      <c r="D1803" s="3" t="s">
        <v>908</v>
      </c>
    </row>
    <row r="1804" ht="25" customHeight="1" spans="1:4">
      <c r="A1804" s="2">
        <v>1803</v>
      </c>
      <c r="B1804" s="3" t="s">
        <v>1338</v>
      </c>
      <c r="C1804" s="3" t="str">
        <f>"王柳丁"</f>
        <v>王柳丁</v>
      </c>
      <c r="D1804" s="3" t="s">
        <v>885</v>
      </c>
    </row>
    <row r="1805" ht="25" customHeight="1" spans="1:4">
      <c r="A1805" s="2">
        <v>1804</v>
      </c>
      <c r="B1805" s="3" t="s">
        <v>1338</v>
      </c>
      <c r="C1805" s="3" t="str">
        <f>"陈宇欣"</f>
        <v>陈宇欣</v>
      </c>
      <c r="D1805" s="3" t="s">
        <v>1630</v>
      </c>
    </row>
    <row r="1806" ht="25" customHeight="1" spans="1:4">
      <c r="A1806" s="2">
        <v>1805</v>
      </c>
      <c r="B1806" s="3" t="s">
        <v>1338</v>
      </c>
      <c r="C1806" s="3" t="str">
        <f>"刘富青"</f>
        <v>刘富青</v>
      </c>
      <c r="D1806" s="3" t="s">
        <v>1631</v>
      </c>
    </row>
    <row r="1807" ht="25" customHeight="1" spans="1:4">
      <c r="A1807" s="2">
        <v>1806</v>
      </c>
      <c r="B1807" s="3" t="s">
        <v>1338</v>
      </c>
      <c r="C1807" s="3" t="str">
        <f>"王茹"</f>
        <v>王茹</v>
      </c>
      <c r="D1807" s="3" t="s">
        <v>1632</v>
      </c>
    </row>
    <row r="1808" ht="25" customHeight="1" spans="1:4">
      <c r="A1808" s="2">
        <v>1807</v>
      </c>
      <c r="B1808" s="3" t="s">
        <v>1338</v>
      </c>
      <c r="C1808" s="3" t="str">
        <f>"林云浩"</f>
        <v>林云浩</v>
      </c>
      <c r="D1808" s="3" t="s">
        <v>1113</v>
      </c>
    </row>
    <row r="1809" ht="25" customHeight="1" spans="1:4">
      <c r="A1809" s="2">
        <v>1808</v>
      </c>
      <c r="B1809" s="3" t="s">
        <v>1338</v>
      </c>
      <c r="C1809" s="3" t="str">
        <f>"陈逸超"</f>
        <v>陈逸超</v>
      </c>
      <c r="D1809" s="3" t="s">
        <v>1029</v>
      </c>
    </row>
    <row r="1810" ht="25" customHeight="1" spans="1:4">
      <c r="A1810" s="2">
        <v>1809</v>
      </c>
      <c r="B1810" s="3" t="s">
        <v>1338</v>
      </c>
      <c r="C1810" s="3" t="str">
        <f>"陈婷"</f>
        <v>陈婷</v>
      </c>
      <c r="D1810" s="3" t="s">
        <v>1266</v>
      </c>
    </row>
    <row r="1811" ht="25" customHeight="1" spans="1:4">
      <c r="A1811" s="2">
        <v>1810</v>
      </c>
      <c r="B1811" s="3" t="s">
        <v>1338</v>
      </c>
      <c r="C1811" s="3" t="str">
        <f>"吴丹"</f>
        <v>吴丹</v>
      </c>
      <c r="D1811" s="3" t="s">
        <v>1633</v>
      </c>
    </row>
    <row r="1812" ht="25" customHeight="1" spans="1:4">
      <c r="A1812" s="2">
        <v>1811</v>
      </c>
      <c r="B1812" s="3" t="s">
        <v>1338</v>
      </c>
      <c r="C1812" s="3" t="str">
        <f>"麦丽"</f>
        <v>麦丽</v>
      </c>
      <c r="D1812" s="3" t="s">
        <v>1634</v>
      </c>
    </row>
    <row r="1813" ht="25" customHeight="1" spans="1:4">
      <c r="A1813" s="2">
        <v>1812</v>
      </c>
      <c r="B1813" s="3" t="s">
        <v>1338</v>
      </c>
      <c r="C1813" s="3" t="str">
        <f>"陈寒婷"</f>
        <v>陈寒婷</v>
      </c>
      <c r="D1813" s="3" t="s">
        <v>1635</v>
      </c>
    </row>
    <row r="1814" ht="25" customHeight="1" spans="1:4">
      <c r="A1814" s="2">
        <v>1813</v>
      </c>
      <c r="B1814" s="3" t="s">
        <v>1338</v>
      </c>
      <c r="C1814" s="3" t="str">
        <f>"蔡笃颖"</f>
        <v>蔡笃颖</v>
      </c>
      <c r="D1814" s="3" t="s">
        <v>1636</v>
      </c>
    </row>
    <row r="1815" ht="25" customHeight="1" spans="1:4">
      <c r="A1815" s="2">
        <v>1814</v>
      </c>
      <c r="B1815" s="3" t="s">
        <v>1338</v>
      </c>
      <c r="C1815" s="3" t="str">
        <f>"蔡林青"</f>
        <v>蔡林青</v>
      </c>
      <c r="D1815" s="3" t="s">
        <v>1304</v>
      </c>
    </row>
    <row r="1816" ht="25" customHeight="1" spans="1:4">
      <c r="A1816" s="2">
        <v>1815</v>
      </c>
      <c r="B1816" s="3" t="s">
        <v>1338</v>
      </c>
      <c r="C1816" s="3" t="str">
        <f>"周安标"</f>
        <v>周安标</v>
      </c>
      <c r="D1816" s="3" t="s">
        <v>1637</v>
      </c>
    </row>
    <row r="1817" ht="25" customHeight="1" spans="1:4">
      <c r="A1817" s="2">
        <v>1816</v>
      </c>
      <c r="B1817" s="3" t="s">
        <v>1338</v>
      </c>
      <c r="C1817" s="3" t="str">
        <f>"罗小棠"</f>
        <v>罗小棠</v>
      </c>
      <c r="D1817" s="3" t="s">
        <v>1638</v>
      </c>
    </row>
    <row r="1818" ht="25" customHeight="1" spans="1:4">
      <c r="A1818" s="2">
        <v>1817</v>
      </c>
      <c r="B1818" s="3" t="s">
        <v>1338</v>
      </c>
      <c r="C1818" s="3" t="str">
        <f>"李婧"</f>
        <v>李婧</v>
      </c>
      <c r="D1818" s="3" t="s">
        <v>1639</v>
      </c>
    </row>
    <row r="1819" ht="25" customHeight="1" spans="1:4">
      <c r="A1819" s="2">
        <v>1818</v>
      </c>
      <c r="B1819" s="3" t="s">
        <v>1338</v>
      </c>
      <c r="C1819" s="3" t="str">
        <f>"王雪彤"</f>
        <v>王雪彤</v>
      </c>
      <c r="D1819" s="3" t="s">
        <v>244</v>
      </c>
    </row>
    <row r="1820" ht="25" customHeight="1" spans="1:4">
      <c r="A1820" s="2">
        <v>1819</v>
      </c>
      <c r="B1820" s="3" t="s">
        <v>1338</v>
      </c>
      <c r="C1820" s="3" t="str">
        <f>"王倩"</f>
        <v>王倩</v>
      </c>
      <c r="D1820" s="3" t="s">
        <v>1640</v>
      </c>
    </row>
    <row r="1821" ht="25" customHeight="1" spans="1:4">
      <c r="A1821" s="2">
        <v>1820</v>
      </c>
      <c r="B1821" s="3" t="s">
        <v>1338</v>
      </c>
      <c r="C1821" s="3" t="str">
        <f>"陈韵"</f>
        <v>陈韵</v>
      </c>
      <c r="D1821" s="3" t="s">
        <v>116</v>
      </c>
    </row>
    <row r="1822" ht="25" customHeight="1" spans="1:4">
      <c r="A1822" s="2">
        <v>1821</v>
      </c>
      <c r="B1822" s="3" t="s">
        <v>1338</v>
      </c>
      <c r="C1822" s="3" t="str">
        <f>"陈茳茳"</f>
        <v>陈茳茳</v>
      </c>
      <c r="D1822" s="3" t="s">
        <v>1641</v>
      </c>
    </row>
    <row r="1823" ht="25" customHeight="1" spans="1:4">
      <c r="A1823" s="2">
        <v>1822</v>
      </c>
      <c r="B1823" s="3" t="s">
        <v>1338</v>
      </c>
      <c r="C1823" s="3" t="str">
        <f>"吴宇"</f>
        <v>吴宇</v>
      </c>
      <c r="D1823" s="3" t="s">
        <v>1642</v>
      </c>
    </row>
    <row r="1824" ht="25" customHeight="1" spans="1:4">
      <c r="A1824" s="2">
        <v>1823</v>
      </c>
      <c r="B1824" s="3" t="s">
        <v>1338</v>
      </c>
      <c r="C1824" s="3" t="str">
        <f>"陈有婷"</f>
        <v>陈有婷</v>
      </c>
      <c r="D1824" s="3" t="s">
        <v>1643</v>
      </c>
    </row>
    <row r="1825" ht="25" customHeight="1" spans="1:4">
      <c r="A1825" s="2">
        <v>1824</v>
      </c>
      <c r="B1825" s="3" t="s">
        <v>1338</v>
      </c>
      <c r="C1825" s="3" t="str">
        <f>"林明孔"</f>
        <v>林明孔</v>
      </c>
      <c r="D1825" s="3" t="s">
        <v>1644</v>
      </c>
    </row>
    <row r="1826" ht="25" customHeight="1" spans="1:4">
      <c r="A1826" s="2">
        <v>1825</v>
      </c>
      <c r="B1826" s="3" t="s">
        <v>1338</v>
      </c>
      <c r="C1826" s="3" t="str">
        <f>"吴芳莹"</f>
        <v>吴芳莹</v>
      </c>
      <c r="D1826" s="3" t="s">
        <v>1645</v>
      </c>
    </row>
    <row r="1827" ht="25" customHeight="1" spans="1:4">
      <c r="A1827" s="2">
        <v>1826</v>
      </c>
      <c r="B1827" s="3" t="s">
        <v>1338</v>
      </c>
      <c r="C1827" s="3" t="str">
        <f>"符映"</f>
        <v>符映</v>
      </c>
      <c r="D1827" s="3" t="s">
        <v>1646</v>
      </c>
    </row>
    <row r="1828" ht="25" customHeight="1" spans="1:4">
      <c r="A1828" s="2">
        <v>1827</v>
      </c>
      <c r="B1828" s="3" t="s">
        <v>1338</v>
      </c>
      <c r="C1828" s="3" t="str">
        <f>"符日成"</f>
        <v>符日成</v>
      </c>
      <c r="D1828" s="3" t="s">
        <v>1647</v>
      </c>
    </row>
    <row r="1829" ht="25" customHeight="1" spans="1:4">
      <c r="A1829" s="2">
        <v>1828</v>
      </c>
      <c r="B1829" s="3" t="s">
        <v>1338</v>
      </c>
      <c r="C1829" s="3" t="str">
        <f>"张敏"</f>
        <v>张敏</v>
      </c>
      <c r="D1829" s="3" t="s">
        <v>1648</v>
      </c>
    </row>
    <row r="1830" ht="25" customHeight="1" spans="1:4">
      <c r="A1830" s="2">
        <v>1829</v>
      </c>
      <c r="B1830" s="3" t="s">
        <v>1338</v>
      </c>
      <c r="C1830" s="3" t="str">
        <f>"唐萍"</f>
        <v>唐萍</v>
      </c>
      <c r="D1830" s="3" t="s">
        <v>1649</v>
      </c>
    </row>
    <row r="1831" ht="25" customHeight="1" spans="1:4">
      <c r="A1831" s="2">
        <v>1830</v>
      </c>
      <c r="B1831" s="3" t="s">
        <v>1338</v>
      </c>
      <c r="C1831" s="3" t="str">
        <f>"王达熙"</f>
        <v>王达熙</v>
      </c>
      <c r="D1831" s="3" t="s">
        <v>1650</v>
      </c>
    </row>
    <row r="1832" ht="25" customHeight="1" spans="1:4">
      <c r="A1832" s="2">
        <v>1831</v>
      </c>
      <c r="B1832" s="3" t="s">
        <v>1338</v>
      </c>
      <c r="C1832" s="3" t="str">
        <f>"李海芳"</f>
        <v>李海芳</v>
      </c>
      <c r="D1832" s="3" t="s">
        <v>1378</v>
      </c>
    </row>
    <row r="1833" ht="25" customHeight="1" spans="1:4">
      <c r="A1833" s="2">
        <v>1832</v>
      </c>
      <c r="B1833" s="3" t="s">
        <v>1338</v>
      </c>
      <c r="C1833" s="3" t="str">
        <f>"莫钰妃"</f>
        <v>莫钰妃</v>
      </c>
      <c r="D1833" s="3" t="s">
        <v>1651</v>
      </c>
    </row>
    <row r="1834" ht="25" customHeight="1" spans="1:4">
      <c r="A1834" s="2">
        <v>1833</v>
      </c>
      <c r="B1834" s="3" t="s">
        <v>1338</v>
      </c>
      <c r="C1834" s="3" t="str">
        <f>"钟宛君"</f>
        <v>钟宛君</v>
      </c>
      <c r="D1834" s="3" t="s">
        <v>1652</v>
      </c>
    </row>
    <row r="1835" ht="25" customHeight="1" spans="1:4">
      <c r="A1835" s="2">
        <v>1834</v>
      </c>
      <c r="B1835" s="3" t="s">
        <v>1338</v>
      </c>
      <c r="C1835" s="3" t="str">
        <f>"黄佳"</f>
        <v>黄佳</v>
      </c>
      <c r="D1835" s="3" t="s">
        <v>1048</v>
      </c>
    </row>
    <row r="1836" ht="25" customHeight="1" spans="1:4">
      <c r="A1836" s="2">
        <v>1835</v>
      </c>
      <c r="B1836" s="3" t="s">
        <v>1338</v>
      </c>
      <c r="C1836" s="3" t="str">
        <f>"洪宇"</f>
        <v>洪宇</v>
      </c>
      <c r="D1836" s="3" t="s">
        <v>1447</v>
      </c>
    </row>
    <row r="1837" ht="25" customHeight="1" spans="1:4">
      <c r="A1837" s="2">
        <v>1836</v>
      </c>
      <c r="B1837" s="3" t="s">
        <v>1338</v>
      </c>
      <c r="C1837" s="3" t="str">
        <f>"黄宾徐"</f>
        <v>黄宾徐</v>
      </c>
      <c r="D1837" s="3" t="s">
        <v>789</v>
      </c>
    </row>
    <row r="1838" ht="25" customHeight="1" spans="1:4">
      <c r="A1838" s="2">
        <v>1837</v>
      </c>
      <c r="B1838" s="3" t="s">
        <v>1338</v>
      </c>
      <c r="C1838" s="3" t="str">
        <f>"谢红剑"</f>
        <v>谢红剑</v>
      </c>
      <c r="D1838" s="3" t="s">
        <v>1653</v>
      </c>
    </row>
    <row r="1839" ht="25" customHeight="1" spans="1:4">
      <c r="A1839" s="2">
        <v>1838</v>
      </c>
      <c r="B1839" s="3" t="s">
        <v>1338</v>
      </c>
      <c r="C1839" s="3" t="str">
        <f>"韩雪妮"</f>
        <v>韩雪妮</v>
      </c>
      <c r="D1839" s="3" t="s">
        <v>1185</v>
      </c>
    </row>
    <row r="1840" ht="25" customHeight="1" spans="1:4">
      <c r="A1840" s="2">
        <v>1839</v>
      </c>
      <c r="B1840" s="3" t="s">
        <v>1338</v>
      </c>
      <c r="C1840" s="3" t="str">
        <f>"林非"</f>
        <v>林非</v>
      </c>
      <c r="D1840" s="3" t="s">
        <v>1654</v>
      </c>
    </row>
    <row r="1841" ht="25" customHeight="1" spans="1:4">
      <c r="A1841" s="2">
        <v>1840</v>
      </c>
      <c r="B1841" s="3" t="s">
        <v>1338</v>
      </c>
      <c r="C1841" s="3" t="str">
        <f>"陈明带"</f>
        <v>陈明带</v>
      </c>
      <c r="D1841" s="3" t="s">
        <v>1655</v>
      </c>
    </row>
    <row r="1842" ht="25" customHeight="1" spans="1:4">
      <c r="A1842" s="2">
        <v>1841</v>
      </c>
      <c r="B1842" s="3" t="s">
        <v>1338</v>
      </c>
      <c r="C1842" s="3" t="str">
        <f>"薛钰思"</f>
        <v>薛钰思</v>
      </c>
      <c r="D1842" s="3" t="s">
        <v>405</v>
      </c>
    </row>
    <row r="1843" ht="25" customHeight="1" spans="1:4">
      <c r="A1843" s="2">
        <v>1842</v>
      </c>
      <c r="B1843" s="3" t="s">
        <v>1338</v>
      </c>
      <c r="C1843" s="3" t="str">
        <f>"杜慧珍"</f>
        <v>杜慧珍</v>
      </c>
      <c r="D1843" s="3" t="s">
        <v>755</v>
      </c>
    </row>
    <row r="1844" ht="25" customHeight="1" spans="1:4">
      <c r="A1844" s="2">
        <v>1843</v>
      </c>
      <c r="B1844" s="3" t="s">
        <v>1338</v>
      </c>
      <c r="C1844" s="3" t="str">
        <f>"吴秀芬"</f>
        <v>吴秀芬</v>
      </c>
      <c r="D1844" s="3" t="s">
        <v>1656</v>
      </c>
    </row>
    <row r="1845" ht="25" customHeight="1" spans="1:4">
      <c r="A1845" s="2">
        <v>1844</v>
      </c>
      <c r="B1845" s="3" t="s">
        <v>1338</v>
      </c>
      <c r="C1845" s="3" t="str">
        <f>"吴多娜"</f>
        <v>吴多娜</v>
      </c>
      <c r="D1845" s="3" t="s">
        <v>1657</v>
      </c>
    </row>
    <row r="1846" ht="25" customHeight="1" spans="1:4">
      <c r="A1846" s="2">
        <v>1845</v>
      </c>
      <c r="B1846" s="3" t="s">
        <v>1338</v>
      </c>
      <c r="C1846" s="3" t="str">
        <f>"陈慧"</f>
        <v>陈慧</v>
      </c>
      <c r="D1846" s="3" t="s">
        <v>1658</v>
      </c>
    </row>
    <row r="1847" ht="25" customHeight="1" spans="1:4">
      <c r="A1847" s="2">
        <v>1846</v>
      </c>
      <c r="B1847" s="3" t="s">
        <v>1338</v>
      </c>
      <c r="C1847" s="3" t="str">
        <f>"郭冉冉"</f>
        <v>郭冉冉</v>
      </c>
      <c r="D1847" s="3" t="s">
        <v>1659</v>
      </c>
    </row>
    <row r="1848" ht="25" customHeight="1" spans="1:4">
      <c r="A1848" s="2">
        <v>1847</v>
      </c>
      <c r="B1848" s="3" t="s">
        <v>1338</v>
      </c>
      <c r="C1848" s="3" t="str">
        <f>"李爱凤"</f>
        <v>李爱凤</v>
      </c>
      <c r="D1848" s="3" t="s">
        <v>1660</v>
      </c>
    </row>
    <row r="1849" ht="25" customHeight="1" spans="1:4">
      <c r="A1849" s="2">
        <v>1848</v>
      </c>
      <c r="B1849" s="3" t="s">
        <v>1338</v>
      </c>
      <c r="C1849" s="3" t="str">
        <f>"万法琦"</f>
        <v>万法琦</v>
      </c>
      <c r="D1849" s="3" t="s">
        <v>1661</v>
      </c>
    </row>
    <row r="1850" ht="25" customHeight="1" spans="1:4">
      <c r="A1850" s="2">
        <v>1849</v>
      </c>
      <c r="B1850" s="3" t="s">
        <v>1338</v>
      </c>
      <c r="C1850" s="3" t="str">
        <f>"张英楷"</f>
        <v>张英楷</v>
      </c>
      <c r="D1850" s="3" t="s">
        <v>1662</v>
      </c>
    </row>
    <row r="1851" ht="25" customHeight="1" spans="1:4">
      <c r="A1851" s="2">
        <v>1850</v>
      </c>
      <c r="B1851" s="3" t="s">
        <v>1338</v>
      </c>
      <c r="C1851" s="3" t="str">
        <f>"许繁"</f>
        <v>许繁</v>
      </c>
      <c r="D1851" s="3" t="s">
        <v>1663</v>
      </c>
    </row>
    <row r="1852" ht="25" customHeight="1" spans="1:4">
      <c r="A1852" s="2">
        <v>1851</v>
      </c>
      <c r="B1852" s="3" t="s">
        <v>1338</v>
      </c>
      <c r="C1852" s="3" t="str">
        <f>"吴珊珊"</f>
        <v>吴珊珊</v>
      </c>
      <c r="D1852" s="3" t="s">
        <v>1664</v>
      </c>
    </row>
    <row r="1853" ht="25" customHeight="1" spans="1:4">
      <c r="A1853" s="2">
        <v>1852</v>
      </c>
      <c r="B1853" s="3" t="s">
        <v>1338</v>
      </c>
      <c r="C1853" s="3" t="str">
        <f>"杨琼烨"</f>
        <v>杨琼烨</v>
      </c>
      <c r="D1853" s="3" t="s">
        <v>1665</v>
      </c>
    </row>
    <row r="1854" ht="25" customHeight="1" spans="1:4">
      <c r="A1854" s="2">
        <v>1853</v>
      </c>
      <c r="B1854" s="3" t="s">
        <v>1338</v>
      </c>
      <c r="C1854" s="3" t="str">
        <f>"陈彩虹"</f>
        <v>陈彩虹</v>
      </c>
      <c r="D1854" s="3" t="s">
        <v>1666</v>
      </c>
    </row>
    <row r="1855" ht="25" customHeight="1" spans="1:4">
      <c r="A1855" s="2">
        <v>1854</v>
      </c>
      <c r="B1855" s="3" t="s">
        <v>1338</v>
      </c>
      <c r="C1855" s="3" t="str">
        <f>"周豪宇"</f>
        <v>周豪宇</v>
      </c>
      <c r="D1855" s="3" t="s">
        <v>1667</v>
      </c>
    </row>
    <row r="1856" ht="25" customHeight="1" spans="1:4">
      <c r="A1856" s="2">
        <v>1855</v>
      </c>
      <c r="B1856" s="3" t="s">
        <v>1338</v>
      </c>
      <c r="C1856" s="3" t="str">
        <f>"郭怀蔓"</f>
        <v>郭怀蔓</v>
      </c>
      <c r="D1856" s="3" t="s">
        <v>1668</v>
      </c>
    </row>
    <row r="1857" ht="25" customHeight="1" spans="1:4">
      <c r="A1857" s="2">
        <v>1856</v>
      </c>
      <c r="B1857" s="3" t="s">
        <v>1338</v>
      </c>
      <c r="C1857" s="3" t="str">
        <f>"邱啟霖"</f>
        <v>邱啟霖</v>
      </c>
      <c r="D1857" s="3" t="s">
        <v>422</v>
      </c>
    </row>
    <row r="1858" ht="25" customHeight="1" spans="1:4">
      <c r="A1858" s="2">
        <v>1857</v>
      </c>
      <c r="B1858" s="3" t="s">
        <v>1338</v>
      </c>
      <c r="C1858" s="3" t="str">
        <f>"吴玉兴"</f>
        <v>吴玉兴</v>
      </c>
      <c r="D1858" s="3" t="s">
        <v>1669</v>
      </c>
    </row>
    <row r="1859" ht="25" customHeight="1" spans="1:4">
      <c r="A1859" s="2">
        <v>1858</v>
      </c>
      <c r="B1859" s="3" t="s">
        <v>1338</v>
      </c>
      <c r="C1859" s="3" t="str">
        <f>"陈佳俏"</f>
        <v>陈佳俏</v>
      </c>
      <c r="D1859" s="3" t="s">
        <v>1670</v>
      </c>
    </row>
    <row r="1860" ht="25" customHeight="1" spans="1:4">
      <c r="A1860" s="2">
        <v>1859</v>
      </c>
      <c r="B1860" s="3" t="s">
        <v>1338</v>
      </c>
      <c r="C1860" s="3" t="str">
        <f>"赖铭峰"</f>
        <v>赖铭峰</v>
      </c>
      <c r="D1860" s="3" t="s">
        <v>1671</v>
      </c>
    </row>
    <row r="1861" ht="25" customHeight="1" spans="1:4">
      <c r="A1861" s="2">
        <v>1860</v>
      </c>
      <c r="B1861" s="3" t="s">
        <v>1338</v>
      </c>
      <c r="C1861" s="3" t="str">
        <f>"黎经谣"</f>
        <v>黎经谣</v>
      </c>
      <c r="D1861" s="3" t="s">
        <v>1170</v>
      </c>
    </row>
    <row r="1862" ht="25" customHeight="1" spans="1:4">
      <c r="A1862" s="2">
        <v>1861</v>
      </c>
      <c r="B1862" s="3" t="s">
        <v>1338</v>
      </c>
      <c r="C1862" s="3" t="str">
        <f>"吴送婉"</f>
        <v>吴送婉</v>
      </c>
      <c r="D1862" s="3" t="s">
        <v>1672</v>
      </c>
    </row>
    <row r="1863" ht="25" customHeight="1" spans="1:4">
      <c r="A1863" s="2">
        <v>1862</v>
      </c>
      <c r="B1863" s="3" t="s">
        <v>1338</v>
      </c>
      <c r="C1863" s="3" t="str">
        <f>"翁克霞"</f>
        <v>翁克霞</v>
      </c>
      <c r="D1863" s="3" t="s">
        <v>1673</v>
      </c>
    </row>
    <row r="1864" ht="25" customHeight="1" spans="1:4">
      <c r="A1864" s="2">
        <v>1863</v>
      </c>
      <c r="B1864" s="3" t="s">
        <v>1338</v>
      </c>
      <c r="C1864" s="3" t="str">
        <f>"蓝雪芸"</f>
        <v>蓝雪芸</v>
      </c>
      <c r="D1864" s="3" t="s">
        <v>1674</v>
      </c>
    </row>
    <row r="1865" ht="25" customHeight="1" spans="1:4">
      <c r="A1865" s="2">
        <v>1864</v>
      </c>
      <c r="B1865" s="3" t="s">
        <v>1338</v>
      </c>
      <c r="C1865" s="3" t="str">
        <f>"周活"</f>
        <v>周活</v>
      </c>
      <c r="D1865" s="3" t="s">
        <v>619</v>
      </c>
    </row>
    <row r="1866" ht="25" customHeight="1" spans="1:4">
      <c r="A1866" s="2">
        <v>1865</v>
      </c>
      <c r="B1866" s="3" t="s">
        <v>1338</v>
      </c>
      <c r="C1866" s="3" t="str">
        <f>"吴淑香"</f>
        <v>吴淑香</v>
      </c>
      <c r="D1866" s="3" t="s">
        <v>1675</v>
      </c>
    </row>
    <row r="1867" ht="25" customHeight="1" spans="1:4">
      <c r="A1867" s="2">
        <v>1866</v>
      </c>
      <c r="B1867" s="3" t="s">
        <v>1338</v>
      </c>
      <c r="C1867" s="3" t="str">
        <f>"陈淑金"</f>
        <v>陈淑金</v>
      </c>
      <c r="D1867" s="3" t="s">
        <v>1676</v>
      </c>
    </row>
    <row r="1868" ht="25" customHeight="1" spans="1:4">
      <c r="A1868" s="2">
        <v>1867</v>
      </c>
      <c r="B1868" s="3" t="s">
        <v>1338</v>
      </c>
      <c r="C1868" s="3" t="str">
        <f>"宋丽娜"</f>
        <v>宋丽娜</v>
      </c>
      <c r="D1868" s="3" t="s">
        <v>1677</v>
      </c>
    </row>
    <row r="1869" ht="25" customHeight="1" spans="1:4">
      <c r="A1869" s="2">
        <v>1868</v>
      </c>
      <c r="B1869" s="3" t="s">
        <v>1338</v>
      </c>
      <c r="C1869" s="3" t="str">
        <f>"陈蕾伊"</f>
        <v>陈蕾伊</v>
      </c>
      <c r="D1869" s="3" t="s">
        <v>1678</v>
      </c>
    </row>
    <row r="1870" ht="25" customHeight="1" spans="1:4">
      <c r="A1870" s="2">
        <v>1869</v>
      </c>
      <c r="B1870" s="3" t="s">
        <v>1338</v>
      </c>
      <c r="C1870" s="3" t="str">
        <f>"何其健"</f>
        <v>何其健</v>
      </c>
      <c r="D1870" s="3" t="s">
        <v>1679</v>
      </c>
    </row>
    <row r="1871" ht="25" customHeight="1" spans="1:4">
      <c r="A1871" s="2">
        <v>1870</v>
      </c>
      <c r="B1871" s="3" t="s">
        <v>1338</v>
      </c>
      <c r="C1871" s="3" t="str">
        <f>"陈长娇"</f>
        <v>陈长娇</v>
      </c>
      <c r="D1871" s="3" t="s">
        <v>1680</v>
      </c>
    </row>
    <row r="1872" ht="25" customHeight="1" spans="1:4">
      <c r="A1872" s="2">
        <v>1871</v>
      </c>
      <c r="B1872" s="3" t="s">
        <v>1338</v>
      </c>
      <c r="C1872" s="3" t="str">
        <f>"吴玉姑"</f>
        <v>吴玉姑</v>
      </c>
      <c r="D1872" s="3" t="s">
        <v>1681</v>
      </c>
    </row>
    <row r="1873" ht="25" customHeight="1" spans="1:4">
      <c r="A1873" s="2">
        <v>1872</v>
      </c>
      <c r="B1873" s="3" t="s">
        <v>1338</v>
      </c>
      <c r="C1873" s="3" t="str">
        <f>"高豪"</f>
        <v>高豪</v>
      </c>
      <c r="D1873" s="3" t="s">
        <v>1682</v>
      </c>
    </row>
    <row r="1874" ht="25" customHeight="1" spans="1:4">
      <c r="A1874" s="2">
        <v>1873</v>
      </c>
      <c r="B1874" s="3" t="s">
        <v>1338</v>
      </c>
      <c r="C1874" s="3" t="str">
        <f>"张裕明"</f>
        <v>张裕明</v>
      </c>
      <c r="D1874" s="3" t="s">
        <v>1683</v>
      </c>
    </row>
    <row r="1875" ht="25" customHeight="1" spans="1:4">
      <c r="A1875" s="2">
        <v>1874</v>
      </c>
      <c r="B1875" s="3" t="s">
        <v>1338</v>
      </c>
      <c r="C1875" s="3" t="str">
        <f>"韩家玉"</f>
        <v>韩家玉</v>
      </c>
      <c r="D1875" s="3" t="s">
        <v>1684</v>
      </c>
    </row>
    <row r="1876" ht="25" customHeight="1" spans="1:4">
      <c r="A1876" s="2">
        <v>1875</v>
      </c>
      <c r="B1876" s="3" t="s">
        <v>1338</v>
      </c>
      <c r="C1876" s="3" t="str">
        <f>"周家龙"</f>
        <v>周家龙</v>
      </c>
      <c r="D1876" s="3" t="s">
        <v>1685</v>
      </c>
    </row>
    <row r="1877" ht="25" customHeight="1" spans="1:4">
      <c r="A1877" s="2">
        <v>1876</v>
      </c>
      <c r="B1877" s="3" t="s">
        <v>1338</v>
      </c>
      <c r="C1877" s="3" t="str">
        <f>"王慧芳"</f>
        <v>王慧芳</v>
      </c>
      <c r="D1877" s="3" t="s">
        <v>1320</v>
      </c>
    </row>
    <row r="1878" ht="25" customHeight="1" spans="1:4">
      <c r="A1878" s="2">
        <v>1877</v>
      </c>
      <c r="B1878" s="3" t="s">
        <v>1338</v>
      </c>
      <c r="C1878" s="3" t="str">
        <f>"邓陈杏"</f>
        <v>邓陈杏</v>
      </c>
      <c r="D1878" s="3" t="s">
        <v>1686</v>
      </c>
    </row>
    <row r="1879" ht="25" customHeight="1" spans="1:4">
      <c r="A1879" s="2">
        <v>1878</v>
      </c>
      <c r="B1879" s="3" t="s">
        <v>1338</v>
      </c>
      <c r="C1879" s="3" t="str">
        <f>"王灿灿"</f>
        <v>王灿灿</v>
      </c>
      <c r="D1879" s="3" t="s">
        <v>1333</v>
      </c>
    </row>
    <row r="1880" ht="25" customHeight="1" spans="1:4">
      <c r="A1880" s="2">
        <v>1879</v>
      </c>
      <c r="B1880" s="3" t="s">
        <v>1338</v>
      </c>
      <c r="C1880" s="3" t="str">
        <f>"吴奇"</f>
        <v>吴奇</v>
      </c>
      <c r="D1880" s="3" t="s">
        <v>1687</v>
      </c>
    </row>
    <row r="1881" ht="25" customHeight="1" spans="1:4">
      <c r="A1881" s="2">
        <v>1880</v>
      </c>
      <c r="B1881" s="3" t="s">
        <v>1338</v>
      </c>
      <c r="C1881" s="3" t="str">
        <f>"王宇诗"</f>
        <v>王宇诗</v>
      </c>
      <c r="D1881" s="3" t="s">
        <v>1486</v>
      </c>
    </row>
    <row r="1882" ht="25" customHeight="1" spans="1:4">
      <c r="A1882" s="2">
        <v>1881</v>
      </c>
      <c r="B1882" s="3" t="s">
        <v>1338</v>
      </c>
      <c r="C1882" s="3" t="str">
        <f>"卓诗婧"</f>
        <v>卓诗婧</v>
      </c>
      <c r="D1882" s="3" t="s">
        <v>1688</v>
      </c>
    </row>
    <row r="1883" ht="25" customHeight="1" spans="1:4">
      <c r="A1883" s="2">
        <v>1882</v>
      </c>
      <c r="B1883" s="3" t="s">
        <v>1338</v>
      </c>
      <c r="C1883" s="3" t="str">
        <f>"钟荣如"</f>
        <v>钟荣如</v>
      </c>
      <c r="D1883" s="3" t="s">
        <v>484</v>
      </c>
    </row>
    <row r="1884" ht="25" customHeight="1" spans="1:4">
      <c r="A1884" s="2">
        <v>1883</v>
      </c>
      <c r="B1884" s="3" t="s">
        <v>1338</v>
      </c>
      <c r="C1884" s="3" t="str">
        <f>"孙川惠"</f>
        <v>孙川惠</v>
      </c>
      <c r="D1884" s="3" t="s">
        <v>1689</v>
      </c>
    </row>
    <row r="1885" ht="25" customHeight="1" spans="1:4">
      <c r="A1885" s="2">
        <v>1884</v>
      </c>
      <c r="B1885" s="3" t="s">
        <v>1338</v>
      </c>
      <c r="C1885" s="3" t="str">
        <f>"陈嘉群"</f>
        <v>陈嘉群</v>
      </c>
      <c r="D1885" s="3" t="s">
        <v>1280</v>
      </c>
    </row>
    <row r="1886" ht="25" customHeight="1" spans="1:4">
      <c r="A1886" s="2">
        <v>1885</v>
      </c>
      <c r="B1886" s="3" t="s">
        <v>1338</v>
      </c>
      <c r="C1886" s="3" t="str">
        <f>"彭倩"</f>
        <v>彭倩</v>
      </c>
      <c r="D1886" s="3" t="s">
        <v>1485</v>
      </c>
    </row>
    <row r="1887" ht="25" customHeight="1" spans="1:4">
      <c r="A1887" s="2">
        <v>1886</v>
      </c>
      <c r="B1887" s="3" t="s">
        <v>1338</v>
      </c>
      <c r="C1887" s="3" t="str">
        <f>"代秋姗"</f>
        <v>代秋姗</v>
      </c>
      <c r="D1887" s="3" t="s">
        <v>1690</v>
      </c>
    </row>
    <row r="1888" ht="25" customHeight="1" spans="1:4">
      <c r="A1888" s="2">
        <v>1887</v>
      </c>
      <c r="B1888" s="3" t="s">
        <v>1338</v>
      </c>
      <c r="C1888" s="3" t="str">
        <f>"郭倩倩"</f>
        <v>郭倩倩</v>
      </c>
      <c r="D1888" s="3" t="s">
        <v>633</v>
      </c>
    </row>
    <row r="1889" ht="25" customHeight="1" spans="1:4">
      <c r="A1889" s="2">
        <v>1888</v>
      </c>
      <c r="B1889" s="3" t="s">
        <v>1338</v>
      </c>
      <c r="C1889" s="3" t="str">
        <f>"刘秋余"</f>
        <v>刘秋余</v>
      </c>
      <c r="D1889" s="3" t="s">
        <v>1691</v>
      </c>
    </row>
    <row r="1890" ht="25" customHeight="1" spans="1:4">
      <c r="A1890" s="2">
        <v>1889</v>
      </c>
      <c r="B1890" s="3" t="s">
        <v>1338</v>
      </c>
      <c r="C1890" s="3" t="str">
        <f>"林沐柳"</f>
        <v>林沐柳</v>
      </c>
      <c r="D1890" s="3" t="s">
        <v>1692</v>
      </c>
    </row>
    <row r="1891" ht="25" customHeight="1" spans="1:4">
      <c r="A1891" s="2">
        <v>1890</v>
      </c>
      <c r="B1891" s="3" t="s">
        <v>1338</v>
      </c>
      <c r="C1891" s="3" t="str">
        <f>"刘学嘉"</f>
        <v>刘学嘉</v>
      </c>
      <c r="D1891" s="3" t="s">
        <v>1693</v>
      </c>
    </row>
    <row r="1892" ht="25" customHeight="1" spans="1:4">
      <c r="A1892" s="2">
        <v>1891</v>
      </c>
      <c r="B1892" s="3" t="s">
        <v>1338</v>
      </c>
      <c r="C1892" s="3" t="str">
        <f>"王小梅"</f>
        <v>王小梅</v>
      </c>
      <c r="D1892" s="3" t="s">
        <v>1694</v>
      </c>
    </row>
    <row r="1893" ht="25" customHeight="1" spans="1:4">
      <c r="A1893" s="2">
        <v>1892</v>
      </c>
      <c r="B1893" s="3" t="s">
        <v>1338</v>
      </c>
      <c r="C1893" s="3" t="str">
        <f>"陈小妹"</f>
        <v>陈小妹</v>
      </c>
      <c r="D1893" s="3" t="s">
        <v>1695</v>
      </c>
    </row>
    <row r="1894" ht="25" customHeight="1" spans="1:4">
      <c r="A1894" s="2">
        <v>1893</v>
      </c>
      <c r="B1894" s="3" t="s">
        <v>1338</v>
      </c>
      <c r="C1894" s="3" t="str">
        <f>"何雨"</f>
        <v>何雨</v>
      </c>
      <c r="D1894" s="3" t="s">
        <v>1696</v>
      </c>
    </row>
    <row r="1895" ht="25" customHeight="1" spans="1:4">
      <c r="A1895" s="2">
        <v>1894</v>
      </c>
      <c r="B1895" s="3" t="s">
        <v>1338</v>
      </c>
      <c r="C1895" s="3" t="str">
        <f>"罗鸿婕"</f>
        <v>罗鸿婕</v>
      </c>
      <c r="D1895" s="3" t="s">
        <v>1697</v>
      </c>
    </row>
    <row r="1896" ht="25" customHeight="1" spans="1:4">
      <c r="A1896" s="2">
        <v>1895</v>
      </c>
      <c r="B1896" s="3" t="s">
        <v>1338</v>
      </c>
      <c r="C1896" s="3" t="str">
        <f>"庞惠子"</f>
        <v>庞惠子</v>
      </c>
      <c r="D1896" s="3" t="s">
        <v>1698</v>
      </c>
    </row>
    <row r="1897" ht="25" customHeight="1" spans="1:4">
      <c r="A1897" s="2">
        <v>1896</v>
      </c>
      <c r="B1897" s="3" t="s">
        <v>1338</v>
      </c>
      <c r="C1897" s="3" t="str">
        <f>"李永芳"</f>
        <v>李永芳</v>
      </c>
      <c r="D1897" s="3" t="s">
        <v>1699</v>
      </c>
    </row>
    <row r="1898" ht="25" customHeight="1" spans="1:4">
      <c r="A1898" s="2">
        <v>1897</v>
      </c>
      <c r="B1898" s="3" t="s">
        <v>1338</v>
      </c>
      <c r="C1898" s="3" t="str">
        <f>"杨惠媚"</f>
        <v>杨惠媚</v>
      </c>
      <c r="D1898" s="3" t="s">
        <v>1700</v>
      </c>
    </row>
    <row r="1899" ht="25" customHeight="1" spans="1:4">
      <c r="A1899" s="2">
        <v>1898</v>
      </c>
      <c r="B1899" s="3" t="s">
        <v>1338</v>
      </c>
      <c r="C1899" s="3" t="str">
        <f>"陈花香"</f>
        <v>陈花香</v>
      </c>
      <c r="D1899" s="3" t="s">
        <v>1701</v>
      </c>
    </row>
    <row r="1900" ht="25" customHeight="1" spans="1:4">
      <c r="A1900" s="2">
        <v>1899</v>
      </c>
      <c r="B1900" s="3" t="s">
        <v>1338</v>
      </c>
      <c r="C1900" s="3" t="str">
        <f>"李玉婷"</f>
        <v>李玉婷</v>
      </c>
      <c r="D1900" s="3" t="s">
        <v>1702</v>
      </c>
    </row>
    <row r="1901" ht="25" customHeight="1" spans="1:4">
      <c r="A1901" s="2">
        <v>1900</v>
      </c>
      <c r="B1901" s="3" t="s">
        <v>1338</v>
      </c>
      <c r="C1901" s="3" t="str">
        <f>"黄琳玮"</f>
        <v>黄琳玮</v>
      </c>
      <c r="D1901" s="3" t="s">
        <v>1703</v>
      </c>
    </row>
    <row r="1902" ht="25" customHeight="1" spans="1:4">
      <c r="A1902" s="2">
        <v>1901</v>
      </c>
      <c r="B1902" s="3" t="s">
        <v>1338</v>
      </c>
      <c r="C1902" s="3" t="str">
        <f>"谢雨"</f>
        <v>谢雨</v>
      </c>
      <c r="D1902" s="3" t="s">
        <v>1704</v>
      </c>
    </row>
    <row r="1903" ht="25" customHeight="1" spans="1:4">
      <c r="A1903" s="2">
        <v>1902</v>
      </c>
      <c r="B1903" s="3" t="s">
        <v>1338</v>
      </c>
      <c r="C1903" s="3" t="str">
        <f>"麦月莹"</f>
        <v>麦月莹</v>
      </c>
      <c r="D1903" s="3" t="s">
        <v>1705</v>
      </c>
    </row>
    <row r="1904" ht="25" customHeight="1" spans="1:4">
      <c r="A1904" s="2">
        <v>1903</v>
      </c>
      <c r="B1904" s="3" t="s">
        <v>1338</v>
      </c>
      <c r="C1904" s="3" t="str">
        <f>"吴来南"</f>
        <v>吴来南</v>
      </c>
      <c r="D1904" s="3" t="s">
        <v>857</v>
      </c>
    </row>
    <row r="1905" ht="25" customHeight="1" spans="1:4">
      <c r="A1905" s="2">
        <v>1904</v>
      </c>
      <c r="B1905" s="3" t="s">
        <v>1338</v>
      </c>
      <c r="C1905" s="3" t="str">
        <f>"吴亭"</f>
        <v>吴亭</v>
      </c>
      <c r="D1905" s="3" t="s">
        <v>1706</v>
      </c>
    </row>
    <row r="1906" ht="25" customHeight="1" spans="1:4">
      <c r="A1906" s="2">
        <v>1905</v>
      </c>
      <c r="B1906" s="3" t="s">
        <v>1338</v>
      </c>
      <c r="C1906" s="3" t="str">
        <f>"陈杏芸"</f>
        <v>陈杏芸</v>
      </c>
      <c r="D1906" s="3" t="s">
        <v>1707</v>
      </c>
    </row>
    <row r="1907" ht="25" customHeight="1" spans="1:4">
      <c r="A1907" s="2">
        <v>1906</v>
      </c>
      <c r="B1907" s="3" t="s">
        <v>1338</v>
      </c>
      <c r="C1907" s="3" t="str">
        <f>"莫彩妮"</f>
        <v>莫彩妮</v>
      </c>
      <c r="D1907" s="3" t="s">
        <v>1708</v>
      </c>
    </row>
    <row r="1908" ht="25" customHeight="1" spans="1:4">
      <c r="A1908" s="2">
        <v>1907</v>
      </c>
      <c r="B1908" s="3" t="s">
        <v>1338</v>
      </c>
      <c r="C1908" s="3" t="str">
        <f>"梁佳"</f>
        <v>梁佳</v>
      </c>
      <c r="D1908" s="3" t="s">
        <v>1709</v>
      </c>
    </row>
    <row r="1909" ht="25" customHeight="1" spans="1:4">
      <c r="A1909" s="2">
        <v>1908</v>
      </c>
      <c r="B1909" s="3" t="s">
        <v>1338</v>
      </c>
      <c r="C1909" s="3" t="str">
        <f>"王莉"</f>
        <v>王莉</v>
      </c>
      <c r="D1909" s="3" t="s">
        <v>1710</v>
      </c>
    </row>
    <row r="1910" ht="25" customHeight="1" spans="1:4">
      <c r="A1910" s="2">
        <v>1909</v>
      </c>
      <c r="B1910" s="3" t="s">
        <v>1338</v>
      </c>
      <c r="C1910" s="3" t="str">
        <f>"符楷"</f>
        <v>符楷</v>
      </c>
      <c r="D1910" s="3" t="s">
        <v>1711</v>
      </c>
    </row>
    <row r="1911" ht="25" customHeight="1" spans="1:4">
      <c r="A1911" s="2">
        <v>1910</v>
      </c>
      <c r="B1911" s="3" t="s">
        <v>1338</v>
      </c>
      <c r="C1911" s="3" t="str">
        <f>"林冰"</f>
        <v>林冰</v>
      </c>
      <c r="D1911" s="3" t="s">
        <v>1712</v>
      </c>
    </row>
    <row r="1912" ht="25" customHeight="1" spans="1:4">
      <c r="A1912" s="2">
        <v>1911</v>
      </c>
      <c r="B1912" s="3" t="s">
        <v>1338</v>
      </c>
      <c r="C1912" s="3" t="str">
        <f>"陈丽娃"</f>
        <v>陈丽娃</v>
      </c>
      <c r="D1912" s="3" t="s">
        <v>1713</v>
      </c>
    </row>
    <row r="1913" ht="25" customHeight="1" spans="1:4">
      <c r="A1913" s="2">
        <v>1912</v>
      </c>
      <c r="B1913" s="3" t="s">
        <v>1338</v>
      </c>
      <c r="C1913" s="3" t="str">
        <f>"罗春钰"</f>
        <v>罗春钰</v>
      </c>
      <c r="D1913" s="3" t="s">
        <v>1714</v>
      </c>
    </row>
    <row r="1914" ht="25" customHeight="1" spans="1:4">
      <c r="A1914" s="2">
        <v>1913</v>
      </c>
      <c r="B1914" s="3" t="s">
        <v>1338</v>
      </c>
      <c r="C1914" s="3" t="str">
        <f>"符筱贤"</f>
        <v>符筱贤</v>
      </c>
      <c r="D1914" s="3" t="s">
        <v>1715</v>
      </c>
    </row>
    <row r="1915" ht="25" customHeight="1" spans="1:4">
      <c r="A1915" s="2">
        <v>1914</v>
      </c>
      <c r="B1915" s="3" t="s">
        <v>1338</v>
      </c>
      <c r="C1915" s="3" t="str">
        <f>"张馨月"</f>
        <v>张馨月</v>
      </c>
      <c r="D1915" s="3" t="s">
        <v>1716</v>
      </c>
    </row>
    <row r="1916" ht="25" customHeight="1" spans="1:4">
      <c r="A1916" s="2">
        <v>1915</v>
      </c>
      <c r="B1916" s="3" t="s">
        <v>1338</v>
      </c>
      <c r="C1916" s="3" t="str">
        <f>"许湘若"</f>
        <v>许湘若</v>
      </c>
      <c r="D1916" s="3" t="s">
        <v>849</v>
      </c>
    </row>
    <row r="1917" ht="25" customHeight="1" spans="1:4">
      <c r="A1917" s="2">
        <v>1916</v>
      </c>
      <c r="B1917" s="3" t="s">
        <v>1338</v>
      </c>
      <c r="C1917" s="3" t="str">
        <f>"陈文华"</f>
        <v>陈文华</v>
      </c>
      <c r="D1917" s="3" t="s">
        <v>1717</v>
      </c>
    </row>
    <row r="1918" ht="25" customHeight="1" spans="1:4">
      <c r="A1918" s="2">
        <v>1917</v>
      </c>
      <c r="B1918" s="3" t="s">
        <v>1338</v>
      </c>
      <c r="C1918" s="3" t="str">
        <f>"吴雪雯"</f>
        <v>吴雪雯</v>
      </c>
      <c r="D1918" s="3" t="s">
        <v>1718</v>
      </c>
    </row>
    <row r="1919" ht="25" customHeight="1" spans="1:4">
      <c r="A1919" s="2">
        <v>1918</v>
      </c>
      <c r="B1919" s="3" t="s">
        <v>1338</v>
      </c>
      <c r="C1919" s="3" t="str">
        <f>"莫清"</f>
        <v>莫清</v>
      </c>
      <c r="D1919" s="3" t="s">
        <v>406</v>
      </c>
    </row>
    <row r="1920" ht="25" customHeight="1" spans="1:4">
      <c r="A1920" s="2">
        <v>1919</v>
      </c>
      <c r="B1920" s="3" t="s">
        <v>1338</v>
      </c>
      <c r="C1920" s="3" t="str">
        <f>"吴春蕾"</f>
        <v>吴春蕾</v>
      </c>
      <c r="D1920" s="3" t="s">
        <v>1719</v>
      </c>
    </row>
    <row r="1921" ht="25" customHeight="1" spans="1:4">
      <c r="A1921" s="2">
        <v>1920</v>
      </c>
      <c r="B1921" s="3" t="s">
        <v>1338</v>
      </c>
      <c r="C1921" s="3" t="str">
        <f>"韦素玲"</f>
        <v>韦素玲</v>
      </c>
      <c r="D1921" s="3" t="s">
        <v>1720</v>
      </c>
    </row>
    <row r="1922" ht="25" customHeight="1" spans="1:4">
      <c r="A1922" s="2">
        <v>1921</v>
      </c>
      <c r="B1922" s="3" t="s">
        <v>1338</v>
      </c>
      <c r="C1922" s="3" t="str">
        <f>"陈业兴"</f>
        <v>陈业兴</v>
      </c>
      <c r="D1922" s="3" t="s">
        <v>1721</v>
      </c>
    </row>
    <row r="1923" ht="25" customHeight="1" spans="1:4">
      <c r="A1923" s="2">
        <v>1922</v>
      </c>
      <c r="B1923" s="3" t="s">
        <v>1338</v>
      </c>
      <c r="C1923" s="3" t="str">
        <f>"陈露"</f>
        <v>陈露</v>
      </c>
      <c r="D1923" s="3" t="s">
        <v>612</v>
      </c>
    </row>
    <row r="1924" ht="25" customHeight="1" spans="1:4">
      <c r="A1924" s="2">
        <v>1923</v>
      </c>
      <c r="B1924" s="3" t="s">
        <v>1338</v>
      </c>
      <c r="C1924" s="3" t="str">
        <f>"许菲"</f>
        <v>许菲</v>
      </c>
      <c r="D1924" s="3" t="s">
        <v>1722</v>
      </c>
    </row>
    <row r="1925" ht="25" customHeight="1" spans="1:4">
      <c r="A1925" s="2">
        <v>1924</v>
      </c>
      <c r="B1925" s="3" t="s">
        <v>1338</v>
      </c>
      <c r="C1925" s="3" t="str">
        <f>"林明雯"</f>
        <v>林明雯</v>
      </c>
      <c r="D1925" s="3" t="s">
        <v>1723</v>
      </c>
    </row>
    <row r="1926" ht="25" customHeight="1" spans="1:4">
      <c r="A1926" s="2">
        <v>1925</v>
      </c>
      <c r="B1926" s="3" t="s">
        <v>1338</v>
      </c>
      <c r="C1926" s="3" t="str">
        <f>"陈康"</f>
        <v>陈康</v>
      </c>
      <c r="D1926" s="3" t="s">
        <v>1440</v>
      </c>
    </row>
    <row r="1927" ht="25" customHeight="1" spans="1:4">
      <c r="A1927" s="2">
        <v>1926</v>
      </c>
      <c r="B1927" s="3" t="s">
        <v>1338</v>
      </c>
      <c r="C1927" s="3" t="str">
        <f>"林小涓"</f>
        <v>林小涓</v>
      </c>
      <c r="D1927" s="3" t="s">
        <v>1724</v>
      </c>
    </row>
    <row r="1928" ht="25" customHeight="1" spans="1:4">
      <c r="A1928" s="2">
        <v>1927</v>
      </c>
      <c r="B1928" s="3" t="s">
        <v>1338</v>
      </c>
      <c r="C1928" s="3" t="str">
        <f>"张懿霈"</f>
        <v>张懿霈</v>
      </c>
      <c r="D1928" s="3" t="s">
        <v>1725</v>
      </c>
    </row>
    <row r="1929" ht="25" customHeight="1" spans="1:4">
      <c r="A1929" s="2">
        <v>1928</v>
      </c>
      <c r="B1929" s="3" t="s">
        <v>1338</v>
      </c>
      <c r="C1929" s="3" t="str">
        <f>"马传仕"</f>
        <v>马传仕</v>
      </c>
      <c r="D1929" s="3" t="s">
        <v>1726</v>
      </c>
    </row>
    <row r="1930" ht="25" customHeight="1" spans="1:4">
      <c r="A1930" s="2">
        <v>1929</v>
      </c>
      <c r="B1930" s="3" t="s">
        <v>1338</v>
      </c>
      <c r="C1930" s="3" t="str">
        <f>"王彩妹"</f>
        <v>王彩妹</v>
      </c>
      <c r="D1930" s="3" t="s">
        <v>1727</v>
      </c>
    </row>
    <row r="1931" ht="25" customHeight="1" spans="1:4">
      <c r="A1931" s="2">
        <v>1930</v>
      </c>
      <c r="B1931" s="3" t="s">
        <v>1338</v>
      </c>
      <c r="C1931" s="3" t="str">
        <f>"李海云"</f>
        <v>李海云</v>
      </c>
      <c r="D1931" s="3" t="s">
        <v>1728</v>
      </c>
    </row>
    <row r="1932" ht="25" customHeight="1" spans="1:4">
      <c r="A1932" s="2">
        <v>1931</v>
      </c>
      <c r="B1932" s="3" t="s">
        <v>1338</v>
      </c>
      <c r="C1932" s="3" t="str">
        <f>"张耿前"</f>
        <v>张耿前</v>
      </c>
      <c r="D1932" s="3" t="s">
        <v>1729</v>
      </c>
    </row>
    <row r="1933" ht="25" customHeight="1" spans="1:4">
      <c r="A1933" s="2">
        <v>1932</v>
      </c>
      <c r="B1933" s="3" t="s">
        <v>1338</v>
      </c>
      <c r="C1933" s="3" t="str">
        <f>"文振花"</f>
        <v>文振花</v>
      </c>
      <c r="D1933" s="3" t="s">
        <v>1730</v>
      </c>
    </row>
    <row r="1934" ht="25" customHeight="1" spans="1:4">
      <c r="A1934" s="2">
        <v>1933</v>
      </c>
      <c r="B1934" s="3" t="s">
        <v>1338</v>
      </c>
      <c r="C1934" s="3" t="str">
        <f>"朱子超"</f>
        <v>朱子超</v>
      </c>
      <c r="D1934" s="3" t="s">
        <v>1731</v>
      </c>
    </row>
    <row r="1935" ht="25" customHeight="1" spans="1:4">
      <c r="A1935" s="2">
        <v>1934</v>
      </c>
      <c r="B1935" s="3" t="s">
        <v>1338</v>
      </c>
      <c r="C1935" s="3" t="str">
        <f>"陈清秀"</f>
        <v>陈清秀</v>
      </c>
      <c r="D1935" s="3" t="s">
        <v>1732</v>
      </c>
    </row>
    <row r="1936" ht="25" customHeight="1" spans="1:4">
      <c r="A1936" s="2">
        <v>1935</v>
      </c>
      <c r="B1936" s="3" t="s">
        <v>1338</v>
      </c>
      <c r="C1936" s="3" t="str">
        <f>"杨萍"</f>
        <v>杨萍</v>
      </c>
      <c r="D1936" s="3" t="s">
        <v>1733</v>
      </c>
    </row>
    <row r="1937" ht="25" customHeight="1" spans="1:4">
      <c r="A1937" s="2">
        <v>1936</v>
      </c>
      <c r="B1937" s="3" t="s">
        <v>1338</v>
      </c>
      <c r="C1937" s="3" t="str">
        <f>"赖芸"</f>
        <v>赖芸</v>
      </c>
      <c r="D1937" s="3" t="s">
        <v>1512</v>
      </c>
    </row>
    <row r="1938" ht="25" customHeight="1" spans="1:4">
      <c r="A1938" s="2">
        <v>1937</v>
      </c>
      <c r="B1938" s="3" t="s">
        <v>1338</v>
      </c>
      <c r="C1938" s="3" t="str">
        <f>"吴海颜"</f>
        <v>吴海颜</v>
      </c>
      <c r="D1938" s="3" t="s">
        <v>1734</v>
      </c>
    </row>
    <row r="1939" ht="25" customHeight="1" spans="1:4">
      <c r="A1939" s="2">
        <v>1938</v>
      </c>
      <c r="B1939" s="3" t="s">
        <v>1338</v>
      </c>
      <c r="C1939" s="3" t="str">
        <f>"张智红"</f>
        <v>张智红</v>
      </c>
      <c r="D1939" s="3" t="s">
        <v>1735</v>
      </c>
    </row>
    <row r="1940" ht="25" customHeight="1" spans="1:4">
      <c r="A1940" s="2">
        <v>1939</v>
      </c>
      <c r="B1940" s="3" t="s">
        <v>1338</v>
      </c>
      <c r="C1940" s="3" t="str">
        <f>"周燕"</f>
        <v>周燕</v>
      </c>
      <c r="D1940" s="3" t="s">
        <v>1736</v>
      </c>
    </row>
    <row r="1941" ht="25" customHeight="1" spans="1:4">
      <c r="A1941" s="2">
        <v>1940</v>
      </c>
      <c r="B1941" s="3" t="s">
        <v>1338</v>
      </c>
      <c r="C1941" s="3" t="str">
        <f>"周昭君"</f>
        <v>周昭君</v>
      </c>
      <c r="D1941" s="3" t="s">
        <v>1737</v>
      </c>
    </row>
    <row r="1942" ht="25" customHeight="1" spans="1:4">
      <c r="A1942" s="2">
        <v>1941</v>
      </c>
      <c r="B1942" s="3" t="s">
        <v>1338</v>
      </c>
      <c r="C1942" s="3" t="str">
        <f>"文永春"</f>
        <v>文永春</v>
      </c>
      <c r="D1942" s="3" t="s">
        <v>1738</v>
      </c>
    </row>
    <row r="1943" ht="25" customHeight="1" spans="1:4">
      <c r="A1943" s="2">
        <v>1942</v>
      </c>
      <c r="B1943" s="3" t="s">
        <v>1338</v>
      </c>
      <c r="C1943" s="3" t="str">
        <f>"王雯慧"</f>
        <v>王雯慧</v>
      </c>
      <c r="D1943" s="3" t="s">
        <v>1739</v>
      </c>
    </row>
    <row r="1944" ht="25" customHeight="1" spans="1:4">
      <c r="A1944" s="2">
        <v>1943</v>
      </c>
      <c r="B1944" s="3" t="s">
        <v>1338</v>
      </c>
      <c r="C1944" s="3" t="str">
        <f>"徐晓婷"</f>
        <v>徐晓婷</v>
      </c>
      <c r="D1944" s="3" t="s">
        <v>1348</v>
      </c>
    </row>
    <row r="1945" ht="25" customHeight="1" spans="1:4">
      <c r="A1945" s="2">
        <v>1944</v>
      </c>
      <c r="B1945" s="3" t="s">
        <v>1338</v>
      </c>
      <c r="C1945" s="3" t="str">
        <f>"梁丁凡"</f>
        <v>梁丁凡</v>
      </c>
      <c r="D1945" s="3" t="s">
        <v>1740</v>
      </c>
    </row>
    <row r="1946" ht="25" customHeight="1" spans="1:4">
      <c r="A1946" s="2">
        <v>1945</v>
      </c>
      <c r="B1946" s="3" t="s">
        <v>1338</v>
      </c>
      <c r="C1946" s="3" t="str">
        <f>"林琼雯"</f>
        <v>林琼雯</v>
      </c>
      <c r="D1946" s="3" t="s">
        <v>1741</v>
      </c>
    </row>
    <row r="1947" ht="25" customHeight="1" spans="1:4">
      <c r="A1947" s="2">
        <v>1946</v>
      </c>
      <c r="B1947" s="3" t="s">
        <v>1338</v>
      </c>
      <c r="C1947" s="3" t="str">
        <f>"江莎莎"</f>
        <v>江莎莎</v>
      </c>
      <c r="D1947" s="3" t="s">
        <v>822</v>
      </c>
    </row>
    <row r="1948" ht="25" customHeight="1" spans="1:4">
      <c r="A1948" s="2">
        <v>1947</v>
      </c>
      <c r="B1948" s="3" t="s">
        <v>1338</v>
      </c>
      <c r="C1948" s="3" t="str">
        <f>"肖婷"</f>
        <v>肖婷</v>
      </c>
      <c r="D1948" s="3" t="s">
        <v>1742</v>
      </c>
    </row>
    <row r="1949" ht="25" customHeight="1" spans="1:4">
      <c r="A1949" s="2">
        <v>1948</v>
      </c>
      <c r="B1949" s="3" t="s">
        <v>1338</v>
      </c>
      <c r="C1949" s="3" t="str">
        <f>"黎明竹"</f>
        <v>黎明竹</v>
      </c>
      <c r="D1949" s="3" t="s">
        <v>1743</v>
      </c>
    </row>
    <row r="1950" ht="25" customHeight="1" spans="1:4">
      <c r="A1950" s="2">
        <v>1949</v>
      </c>
      <c r="B1950" s="3" t="s">
        <v>1338</v>
      </c>
      <c r="C1950" s="3" t="str">
        <f>"郑京城"</f>
        <v>郑京城</v>
      </c>
      <c r="D1950" s="3" t="s">
        <v>1516</v>
      </c>
    </row>
    <row r="1951" ht="25" customHeight="1" spans="1:4">
      <c r="A1951" s="2">
        <v>1950</v>
      </c>
      <c r="B1951" s="3" t="s">
        <v>1338</v>
      </c>
      <c r="C1951" s="3" t="str">
        <f>"龙姣姣"</f>
        <v>龙姣姣</v>
      </c>
      <c r="D1951" s="3" t="s">
        <v>1744</v>
      </c>
    </row>
    <row r="1952" ht="25" customHeight="1" spans="1:4">
      <c r="A1952" s="2">
        <v>1951</v>
      </c>
      <c r="B1952" s="3" t="s">
        <v>1338</v>
      </c>
      <c r="C1952" s="3" t="str">
        <f>"陆宸"</f>
        <v>陆宸</v>
      </c>
      <c r="D1952" s="3" t="s">
        <v>1745</v>
      </c>
    </row>
    <row r="1953" ht="25" customHeight="1" spans="1:4">
      <c r="A1953" s="2">
        <v>1952</v>
      </c>
      <c r="B1953" s="3" t="s">
        <v>1338</v>
      </c>
      <c r="C1953" s="3" t="str">
        <f>"李昌龙"</f>
        <v>李昌龙</v>
      </c>
      <c r="D1953" s="3" t="s">
        <v>1746</v>
      </c>
    </row>
    <row r="1954" ht="25" customHeight="1" spans="1:4">
      <c r="A1954" s="2">
        <v>1953</v>
      </c>
      <c r="B1954" s="3" t="s">
        <v>1338</v>
      </c>
      <c r="C1954" s="3" t="str">
        <f>"王景荟"</f>
        <v>王景荟</v>
      </c>
      <c r="D1954" s="3" t="s">
        <v>423</v>
      </c>
    </row>
    <row r="1955" ht="25" customHeight="1" spans="1:4">
      <c r="A1955" s="2">
        <v>1954</v>
      </c>
      <c r="B1955" s="3" t="s">
        <v>1338</v>
      </c>
      <c r="C1955" s="3" t="str">
        <f>"麦名妮"</f>
        <v>麦名妮</v>
      </c>
      <c r="D1955" s="3" t="s">
        <v>1747</v>
      </c>
    </row>
    <row r="1956" ht="25" customHeight="1" spans="1:4">
      <c r="A1956" s="2">
        <v>1955</v>
      </c>
      <c r="B1956" s="3" t="s">
        <v>1338</v>
      </c>
      <c r="C1956" s="3" t="str">
        <f>"潘林雅"</f>
        <v>潘林雅</v>
      </c>
      <c r="D1956" s="3" t="s">
        <v>1748</v>
      </c>
    </row>
    <row r="1957" ht="25" customHeight="1" spans="1:4">
      <c r="A1957" s="2">
        <v>1956</v>
      </c>
      <c r="B1957" s="3" t="s">
        <v>1338</v>
      </c>
      <c r="C1957" s="3" t="str">
        <f>"林明媚"</f>
        <v>林明媚</v>
      </c>
      <c r="D1957" s="3" t="s">
        <v>1749</v>
      </c>
    </row>
    <row r="1958" ht="25" customHeight="1" spans="1:4">
      <c r="A1958" s="2">
        <v>1957</v>
      </c>
      <c r="B1958" s="3" t="s">
        <v>1338</v>
      </c>
      <c r="C1958" s="3" t="str">
        <f>"黄开立"</f>
        <v>黄开立</v>
      </c>
      <c r="D1958" s="3" t="s">
        <v>1750</v>
      </c>
    </row>
    <row r="1959" ht="25" customHeight="1" spans="1:4">
      <c r="A1959" s="2">
        <v>1958</v>
      </c>
      <c r="B1959" s="3" t="s">
        <v>1338</v>
      </c>
      <c r="C1959" s="3" t="str">
        <f>"吴春燕"</f>
        <v>吴春燕</v>
      </c>
      <c r="D1959" s="3" t="s">
        <v>1751</v>
      </c>
    </row>
    <row r="1960" ht="25" customHeight="1" spans="1:4">
      <c r="A1960" s="2">
        <v>1959</v>
      </c>
      <c r="B1960" s="3" t="s">
        <v>1338</v>
      </c>
      <c r="C1960" s="3" t="str">
        <f>"李靖"</f>
        <v>李靖</v>
      </c>
      <c r="D1960" s="3" t="s">
        <v>1752</v>
      </c>
    </row>
    <row r="1961" ht="25" customHeight="1" spans="1:4">
      <c r="A1961" s="2">
        <v>1960</v>
      </c>
      <c r="B1961" s="3" t="s">
        <v>1338</v>
      </c>
      <c r="C1961" s="3" t="str">
        <f>"黄梦妮"</f>
        <v>黄梦妮</v>
      </c>
      <c r="D1961" s="3" t="s">
        <v>1753</v>
      </c>
    </row>
    <row r="1962" ht="25" customHeight="1" spans="1:4">
      <c r="A1962" s="2">
        <v>1961</v>
      </c>
      <c r="B1962" s="3" t="s">
        <v>1338</v>
      </c>
      <c r="C1962" s="3" t="str">
        <f>"王梦"</f>
        <v>王梦</v>
      </c>
      <c r="D1962" s="3" t="s">
        <v>1754</v>
      </c>
    </row>
    <row r="1963" ht="25" customHeight="1" spans="1:4">
      <c r="A1963" s="2">
        <v>1962</v>
      </c>
      <c r="B1963" s="3" t="s">
        <v>1338</v>
      </c>
      <c r="C1963" s="3" t="str">
        <f>"林文玲"</f>
        <v>林文玲</v>
      </c>
      <c r="D1963" s="3" t="s">
        <v>1755</v>
      </c>
    </row>
    <row r="1964" ht="25" customHeight="1" spans="1:4">
      <c r="A1964" s="2">
        <v>1963</v>
      </c>
      <c r="B1964" s="3" t="s">
        <v>1338</v>
      </c>
      <c r="C1964" s="3" t="str">
        <f>"周巧婷"</f>
        <v>周巧婷</v>
      </c>
      <c r="D1964" s="3" t="s">
        <v>1756</v>
      </c>
    </row>
    <row r="1965" ht="25" customHeight="1" spans="1:4">
      <c r="A1965" s="2">
        <v>1964</v>
      </c>
      <c r="B1965" s="3" t="s">
        <v>1338</v>
      </c>
      <c r="C1965" s="3" t="str">
        <f>"廖欢"</f>
        <v>廖欢</v>
      </c>
      <c r="D1965" s="3" t="s">
        <v>1757</v>
      </c>
    </row>
    <row r="1966" ht="25" customHeight="1" spans="1:4">
      <c r="A1966" s="2">
        <v>1965</v>
      </c>
      <c r="B1966" s="3" t="s">
        <v>1338</v>
      </c>
      <c r="C1966" s="3" t="str">
        <f>"王汝丹"</f>
        <v>王汝丹</v>
      </c>
      <c r="D1966" s="3" t="s">
        <v>1582</v>
      </c>
    </row>
    <row r="1967" ht="25" customHeight="1" spans="1:4">
      <c r="A1967" s="2">
        <v>1966</v>
      </c>
      <c r="B1967" s="3" t="s">
        <v>1338</v>
      </c>
      <c r="C1967" s="3" t="str">
        <f>"罗浈"</f>
        <v>罗浈</v>
      </c>
      <c r="D1967" s="3" t="s">
        <v>1758</v>
      </c>
    </row>
    <row r="1968" ht="25" customHeight="1" spans="1:4">
      <c r="A1968" s="2">
        <v>1967</v>
      </c>
      <c r="B1968" s="3" t="s">
        <v>1338</v>
      </c>
      <c r="C1968" s="3" t="str">
        <f>"苏肖月"</f>
        <v>苏肖月</v>
      </c>
      <c r="D1968" s="3" t="s">
        <v>1759</v>
      </c>
    </row>
    <row r="1969" ht="25" customHeight="1" spans="1:4">
      <c r="A1969" s="2">
        <v>1968</v>
      </c>
      <c r="B1969" s="3" t="s">
        <v>1338</v>
      </c>
      <c r="C1969" s="3" t="str">
        <f>"张燕"</f>
        <v>张燕</v>
      </c>
      <c r="D1969" s="3" t="s">
        <v>1760</v>
      </c>
    </row>
    <row r="1970" ht="25" customHeight="1" spans="1:4">
      <c r="A1970" s="2">
        <v>1969</v>
      </c>
      <c r="B1970" s="3" t="s">
        <v>1338</v>
      </c>
      <c r="C1970" s="3" t="str">
        <f>"王涛"</f>
        <v>王涛</v>
      </c>
      <c r="D1970" s="3" t="s">
        <v>141</v>
      </c>
    </row>
    <row r="1971" ht="25" customHeight="1" spans="1:4">
      <c r="A1971" s="2">
        <v>1970</v>
      </c>
      <c r="B1971" s="3" t="s">
        <v>1338</v>
      </c>
      <c r="C1971" s="3" t="str">
        <f>"冼丽君"</f>
        <v>冼丽君</v>
      </c>
      <c r="D1971" s="3" t="s">
        <v>1761</v>
      </c>
    </row>
    <row r="1972" ht="25" customHeight="1" spans="1:4">
      <c r="A1972" s="2">
        <v>1971</v>
      </c>
      <c r="B1972" s="3" t="s">
        <v>1338</v>
      </c>
      <c r="C1972" s="3" t="str">
        <f>"叶丽娜"</f>
        <v>叶丽娜</v>
      </c>
      <c r="D1972" s="3" t="s">
        <v>1762</v>
      </c>
    </row>
    <row r="1973" ht="25" customHeight="1" spans="1:4">
      <c r="A1973" s="2">
        <v>1972</v>
      </c>
      <c r="B1973" s="3" t="s">
        <v>1338</v>
      </c>
      <c r="C1973" s="3" t="str">
        <f>"邓伟俊"</f>
        <v>邓伟俊</v>
      </c>
      <c r="D1973" s="3" t="s">
        <v>1763</v>
      </c>
    </row>
    <row r="1974" ht="25" customHeight="1" spans="1:4">
      <c r="A1974" s="2">
        <v>1973</v>
      </c>
      <c r="B1974" s="3" t="s">
        <v>1338</v>
      </c>
      <c r="C1974" s="3" t="str">
        <f>"韦英子"</f>
        <v>韦英子</v>
      </c>
      <c r="D1974" s="3" t="s">
        <v>1764</v>
      </c>
    </row>
    <row r="1975" ht="25" customHeight="1" spans="1:4">
      <c r="A1975" s="2">
        <v>1974</v>
      </c>
      <c r="B1975" s="3" t="s">
        <v>1338</v>
      </c>
      <c r="C1975" s="3" t="str">
        <f>"冯惠雯"</f>
        <v>冯惠雯</v>
      </c>
      <c r="D1975" s="3" t="s">
        <v>1765</v>
      </c>
    </row>
    <row r="1976" ht="25" customHeight="1" spans="1:4">
      <c r="A1976" s="2">
        <v>1975</v>
      </c>
      <c r="B1976" s="3" t="s">
        <v>1338</v>
      </c>
      <c r="C1976" s="3" t="str">
        <f>"黎翠欢"</f>
        <v>黎翠欢</v>
      </c>
      <c r="D1976" s="3" t="s">
        <v>1766</v>
      </c>
    </row>
    <row r="1977" ht="25" customHeight="1" spans="1:4">
      <c r="A1977" s="2">
        <v>1976</v>
      </c>
      <c r="B1977" s="3" t="s">
        <v>1338</v>
      </c>
      <c r="C1977" s="3" t="str">
        <f>"吴娇"</f>
        <v>吴娇</v>
      </c>
      <c r="D1977" s="3" t="s">
        <v>1767</v>
      </c>
    </row>
    <row r="1978" ht="25" customHeight="1" spans="1:4">
      <c r="A1978" s="2">
        <v>1977</v>
      </c>
      <c r="B1978" s="3" t="s">
        <v>1338</v>
      </c>
      <c r="C1978" s="3" t="str">
        <f>"符艳菲"</f>
        <v>符艳菲</v>
      </c>
      <c r="D1978" s="3" t="s">
        <v>1768</v>
      </c>
    </row>
    <row r="1979" ht="25" customHeight="1" spans="1:4">
      <c r="A1979" s="2">
        <v>1978</v>
      </c>
      <c r="B1979" s="3" t="s">
        <v>1338</v>
      </c>
      <c r="C1979" s="3" t="str">
        <f>"林明入"</f>
        <v>林明入</v>
      </c>
      <c r="D1979" s="3" t="s">
        <v>1769</v>
      </c>
    </row>
    <row r="1980" ht="25" customHeight="1" spans="1:4">
      <c r="A1980" s="2">
        <v>1979</v>
      </c>
      <c r="B1980" s="3" t="s">
        <v>1338</v>
      </c>
      <c r="C1980" s="3" t="str">
        <f>"陈芷莹"</f>
        <v>陈芷莹</v>
      </c>
      <c r="D1980" s="3" t="s">
        <v>1770</v>
      </c>
    </row>
    <row r="1981" ht="25" customHeight="1" spans="1:4">
      <c r="A1981" s="2">
        <v>1980</v>
      </c>
      <c r="B1981" s="3" t="s">
        <v>1338</v>
      </c>
      <c r="C1981" s="3" t="str">
        <f>"林志琦"</f>
        <v>林志琦</v>
      </c>
      <c r="D1981" s="3" t="s">
        <v>1414</v>
      </c>
    </row>
    <row r="1982" ht="25" customHeight="1" spans="1:4">
      <c r="A1982" s="2">
        <v>1981</v>
      </c>
      <c r="B1982" s="3" t="s">
        <v>1338</v>
      </c>
      <c r="C1982" s="3" t="str">
        <f>"冯晓玲"</f>
        <v>冯晓玲</v>
      </c>
      <c r="D1982" s="3" t="s">
        <v>1771</v>
      </c>
    </row>
    <row r="1983" ht="25" customHeight="1" spans="1:4">
      <c r="A1983" s="2">
        <v>1982</v>
      </c>
      <c r="B1983" s="3" t="s">
        <v>1338</v>
      </c>
      <c r="C1983" s="3" t="str">
        <f>"·陈宣"</f>
        <v>·陈宣</v>
      </c>
      <c r="D1983" s="3" t="s">
        <v>1772</v>
      </c>
    </row>
    <row r="1984" ht="25" customHeight="1" spans="1:4">
      <c r="A1984" s="2">
        <v>1983</v>
      </c>
      <c r="B1984" s="3" t="s">
        <v>1338</v>
      </c>
      <c r="C1984" s="3" t="str">
        <f>"符馨予"</f>
        <v>符馨予</v>
      </c>
      <c r="D1984" s="3" t="s">
        <v>1773</v>
      </c>
    </row>
    <row r="1985" ht="25" customHeight="1" spans="1:4">
      <c r="A1985" s="2">
        <v>1984</v>
      </c>
      <c r="B1985" s="3" t="s">
        <v>1338</v>
      </c>
      <c r="C1985" s="3" t="str">
        <f>"彭春蝶"</f>
        <v>彭春蝶</v>
      </c>
      <c r="D1985" s="3" t="s">
        <v>1774</v>
      </c>
    </row>
    <row r="1986" ht="25" customHeight="1" spans="1:4">
      <c r="A1986" s="2">
        <v>1985</v>
      </c>
      <c r="B1986" s="3" t="s">
        <v>1338</v>
      </c>
      <c r="C1986" s="3" t="str">
        <f>"蔡金玲"</f>
        <v>蔡金玲</v>
      </c>
      <c r="D1986" s="3" t="s">
        <v>1775</v>
      </c>
    </row>
    <row r="1987" ht="25" customHeight="1" spans="1:4">
      <c r="A1987" s="2">
        <v>1986</v>
      </c>
      <c r="B1987" s="3" t="s">
        <v>1338</v>
      </c>
      <c r="C1987" s="3" t="str">
        <f>"李晓燕"</f>
        <v>李晓燕</v>
      </c>
      <c r="D1987" s="3" t="s">
        <v>1776</v>
      </c>
    </row>
    <row r="1988" ht="25" customHeight="1" spans="1:4">
      <c r="A1988" s="2">
        <v>1987</v>
      </c>
      <c r="B1988" s="3" t="s">
        <v>1338</v>
      </c>
      <c r="C1988" s="3" t="str">
        <f>"谢彬彬"</f>
        <v>谢彬彬</v>
      </c>
      <c r="D1988" s="3" t="s">
        <v>1777</v>
      </c>
    </row>
    <row r="1989" ht="25" customHeight="1" spans="1:4">
      <c r="A1989" s="2">
        <v>1988</v>
      </c>
      <c r="B1989" s="3" t="s">
        <v>1338</v>
      </c>
      <c r="C1989" s="3" t="str">
        <f>"许惠云"</f>
        <v>许惠云</v>
      </c>
      <c r="D1989" s="3" t="s">
        <v>1778</v>
      </c>
    </row>
    <row r="1990" ht="25" customHeight="1" spans="1:4">
      <c r="A1990" s="2">
        <v>1989</v>
      </c>
      <c r="B1990" s="3" t="s">
        <v>1338</v>
      </c>
      <c r="C1990" s="3" t="str">
        <f>"林婧娇"</f>
        <v>林婧娇</v>
      </c>
      <c r="D1990" s="3" t="s">
        <v>1779</v>
      </c>
    </row>
    <row r="1991" ht="25" customHeight="1" spans="1:4">
      <c r="A1991" s="2">
        <v>1990</v>
      </c>
      <c r="B1991" s="3" t="s">
        <v>1338</v>
      </c>
      <c r="C1991" s="3" t="str">
        <f>"徐小妮"</f>
        <v>徐小妮</v>
      </c>
      <c r="D1991" s="3" t="s">
        <v>1780</v>
      </c>
    </row>
    <row r="1992" ht="25" customHeight="1" spans="1:4">
      <c r="A1992" s="2">
        <v>1991</v>
      </c>
      <c r="B1992" s="3" t="s">
        <v>1338</v>
      </c>
      <c r="C1992" s="3" t="str">
        <f>"邓海英"</f>
        <v>邓海英</v>
      </c>
      <c r="D1992" s="3" t="s">
        <v>1781</v>
      </c>
    </row>
    <row r="1993" ht="25" customHeight="1" spans="1:4">
      <c r="A1993" s="2">
        <v>1992</v>
      </c>
      <c r="B1993" s="3" t="s">
        <v>1338</v>
      </c>
      <c r="C1993" s="3" t="str">
        <f>"林又良"</f>
        <v>林又良</v>
      </c>
      <c r="D1993" s="3" t="s">
        <v>1782</v>
      </c>
    </row>
    <row r="1994" ht="25" customHeight="1" spans="1:4">
      <c r="A1994" s="2">
        <v>1993</v>
      </c>
      <c r="B1994" s="3" t="s">
        <v>1338</v>
      </c>
      <c r="C1994" s="3" t="str">
        <f>"黄希萍"</f>
        <v>黄希萍</v>
      </c>
      <c r="D1994" s="3" t="s">
        <v>1783</v>
      </c>
    </row>
    <row r="1995" ht="25" customHeight="1" spans="1:4">
      <c r="A1995" s="2">
        <v>1994</v>
      </c>
      <c r="B1995" s="3" t="s">
        <v>1338</v>
      </c>
      <c r="C1995" s="3" t="str">
        <f>"王彬澔"</f>
        <v>王彬澔</v>
      </c>
      <c r="D1995" s="3" t="s">
        <v>1784</v>
      </c>
    </row>
    <row r="1996" ht="25" customHeight="1" spans="1:4">
      <c r="A1996" s="2">
        <v>1995</v>
      </c>
      <c r="B1996" s="3" t="s">
        <v>1338</v>
      </c>
      <c r="C1996" s="3" t="str">
        <f>"陈贤慧"</f>
        <v>陈贤慧</v>
      </c>
      <c r="D1996" s="3" t="s">
        <v>817</v>
      </c>
    </row>
    <row r="1997" ht="25" customHeight="1" spans="1:4">
      <c r="A1997" s="2">
        <v>1996</v>
      </c>
      <c r="B1997" s="3" t="s">
        <v>1338</v>
      </c>
      <c r="C1997" s="3" t="str">
        <f>"王准"</f>
        <v>王准</v>
      </c>
      <c r="D1997" s="3" t="s">
        <v>1785</v>
      </c>
    </row>
    <row r="1998" ht="25" customHeight="1" spans="1:4">
      <c r="A1998" s="2">
        <v>1997</v>
      </c>
      <c r="B1998" s="3" t="s">
        <v>1338</v>
      </c>
      <c r="C1998" s="3" t="str">
        <f>"洪晓娜"</f>
        <v>洪晓娜</v>
      </c>
      <c r="D1998" s="3" t="s">
        <v>1563</v>
      </c>
    </row>
    <row r="1999" ht="25" customHeight="1" spans="1:4">
      <c r="A1999" s="2">
        <v>1998</v>
      </c>
      <c r="B1999" s="3" t="s">
        <v>1338</v>
      </c>
      <c r="C1999" s="3" t="str">
        <f>"劳振"</f>
        <v>劳振</v>
      </c>
      <c r="D1999" s="3" t="s">
        <v>1786</v>
      </c>
    </row>
    <row r="2000" ht="25" customHeight="1" spans="1:4">
      <c r="A2000" s="2">
        <v>1999</v>
      </c>
      <c r="B2000" s="3" t="s">
        <v>1338</v>
      </c>
      <c r="C2000" s="3" t="str">
        <f>"郑莉虹"</f>
        <v>郑莉虹</v>
      </c>
      <c r="D2000" s="3" t="s">
        <v>785</v>
      </c>
    </row>
    <row r="2001" ht="25" customHeight="1" spans="1:4">
      <c r="A2001" s="2">
        <v>2000</v>
      </c>
      <c r="B2001" s="3" t="s">
        <v>1338</v>
      </c>
      <c r="C2001" s="3" t="str">
        <f>"洪薇"</f>
        <v>洪薇</v>
      </c>
      <c r="D2001" s="3" t="s">
        <v>652</v>
      </c>
    </row>
    <row r="2002" ht="25" customHeight="1" spans="1:4">
      <c r="A2002" s="2">
        <v>2001</v>
      </c>
      <c r="B2002" s="3" t="s">
        <v>1338</v>
      </c>
      <c r="C2002" s="3" t="str">
        <f>"李吉金"</f>
        <v>李吉金</v>
      </c>
      <c r="D2002" s="3" t="s">
        <v>1787</v>
      </c>
    </row>
    <row r="2003" ht="25" customHeight="1" spans="1:4">
      <c r="A2003" s="2">
        <v>2002</v>
      </c>
      <c r="B2003" s="3" t="s">
        <v>1338</v>
      </c>
      <c r="C2003" s="3" t="str">
        <f>"吴碧菁"</f>
        <v>吴碧菁</v>
      </c>
      <c r="D2003" s="3" t="s">
        <v>1788</v>
      </c>
    </row>
    <row r="2004" ht="25" customHeight="1" spans="1:4">
      <c r="A2004" s="2">
        <v>2003</v>
      </c>
      <c r="B2004" s="3" t="s">
        <v>1338</v>
      </c>
      <c r="C2004" s="3" t="str">
        <f>"王晓璇"</f>
        <v>王晓璇</v>
      </c>
      <c r="D2004" s="3" t="s">
        <v>1789</v>
      </c>
    </row>
    <row r="2005" ht="25" customHeight="1" spans="1:4">
      <c r="A2005" s="2">
        <v>2004</v>
      </c>
      <c r="B2005" s="3" t="s">
        <v>1338</v>
      </c>
      <c r="C2005" s="3" t="str">
        <f>"王晶"</f>
        <v>王晶</v>
      </c>
      <c r="D2005" s="3" t="s">
        <v>1790</v>
      </c>
    </row>
    <row r="2006" ht="25" customHeight="1" spans="1:4">
      <c r="A2006" s="2">
        <v>2005</v>
      </c>
      <c r="B2006" s="3" t="s">
        <v>1338</v>
      </c>
      <c r="C2006" s="3" t="str">
        <f>"李芳玲"</f>
        <v>李芳玲</v>
      </c>
      <c r="D2006" s="3" t="s">
        <v>1791</v>
      </c>
    </row>
    <row r="2007" ht="25" customHeight="1" spans="1:4">
      <c r="A2007" s="2">
        <v>2006</v>
      </c>
      <c r="B2007" s="3" t="s">
        <v>1338</v>
      </c>
      <c r="C2007" s="3" t="str">
        <f>"黄啟铭"</f>
        <v>黄啟铭</v>
      </c>
      <c r="D2007" s="3" t="s">
        <v>1792</v>
      </c>
    </row>
    <row r="2008" ht="25" customHeight="1" spans="1:4">
      <c r="A2008" s="2">
        <v>2007</v>
      </c>
      <c r="B2008" s="3" t="s">
        <v>1338</v>
      </c>
      <c r="C2008" s="3" t="str">
        <f>"王琼艺"</f>
        <v>王琼艺</v>
      </c>
      <c r="D2008" s="3" t="s">
        <v>1793</v>
      </c>
    </row>
    <row r="2009" ht="25" customHeight="1" spans="1:4">
      <c r="A2009" s="2">
        <v>2008</v>
      </c>
      <c r="B2009" s="3" t="s">
        <v>1338</v>
      </c>
      <c r="C2009" s="3" t="str">
        <f>"王圣如"</f>
        <v>王圣如</v>
      </c>
      <c r="D2009" s="3" t="s">
        <v>1794</v>
      </c>
    </row>
    <row r="2010" ht="25" customHeight="1" spans="1:4">
      <c r="A2010" s="2">
        <v>2009</v>
      </c>
      <c r="B2010" s="3" t="s">
        <v>1338</v>
      </c>
      <c r="C2010" s="3" t="str">
        <f>"蔡恋霜"</f>
        <v>蔡恋霜</v>
      </c>
      <c r="D2010" s="3" t="s">
        <v>1795</v>
      </c>
    </row>
    <row r="2011" ht="25" customHeight="1" spans="1:4">
      <c r="A2011" s="2">
        <v>2010</v>
      </c>
      <c r="B2011" s="3" t="s">
        <v>1338</v>
      </c>
      <c r="C2011" s="3" t="str">
        <f>"吴姗姗"</f>
        <v>吴姗姗</v>
      </c>
      <c r="D2011" s="3" t="s">
        <v>1796</v>
      </c>
    </row>
    <row r="2012" ht="25" customHeight="1" spans="1:4">
      <c r="A2012" s="2">
        <v>2011</v>
      </c>
      <c r="B2012" s="3" t="s">
        <v>1338</v>
      </c>
      <c r="C2012" s="3" t="str">
        <f>"许少鸾"</f>
        <v>许少鸾</v>
      </c>
      <c r="D2012" s="3" t="s">
        <v>1797</v>
      </c>
    </row>
    <row r="2013" ht="25" customHeight="1" spans="1:4">
      <c r="A2013" s="2">
        <v>2012</v>
      </c>
      <c r="B2013" s="3" t="s">
        <v>1338</v>
      </c>
      <c r="C2013" s="3" t="str">
        <f>"张慧娇"</f>
        <v>张慧娇</v>
      </c>
      <c r="D2013" s="3" t="s">
        <v>947</v>
      </c>
    </row>
    <row r="2014" ht="25" customHeight="1" spans="1:4">
      <c r="A2014" s="2">
        <v>2013</v>
      </c>
      <c r="B2014" s="3" t="s">
        <v>1798</v>
      </c>
      <c r="C2014" s="3" t="str">
        <f>"吴雨蔚"</f>
        <v>吴雨蔚</v>
      </c>
      <c r="D2014" s="3" t="s">
        <v>1799</v>
      </c>
    </row>
    <row r="2015" ht="25" customHeight="1" spans="1:4">
      <c r="A2015" s="2">
        <v>2014</v>
      </c>
      <c r="B2015" s="3" t="s">
        <v>1798</v>
      </c>
      <c r="C2015" s="3" t="str">
        <f>"叶桂吟"</f>
        <v>叶桂吟</v>
      </c>
      <c r="D2015" s="3" t="s">
        <v>1800</v>
      </c>
    </row>
    <row r="2016" ht="25" customHeight="1" spans="1:4">
      <c r="A2016" s="2">
        <v>2015</v>
      </c>
      <c r="B2016" s="3" t="s">
        <v>1798</v>
      </c>
      <c r="C2016" s="3" t="str">
        <f>"王宝琪"</f>
        <v>王宝琪</v>
      </c>
      <c r="D2016" s="3" t="s">
        <v>1801</v>
      </c>
    </row>
    <row r="2017" ht="25" customHeight="1" spans="1:4">
      <c r="A2017" s="2">
        <v>2016</v>
      </c>
      <c r="B2017" s="3" t="s">
        <v>1798</v>
      </c>
      <c r="C2017" s="3" t="str">
        <f>"钟文静"</f>
        <v>钟文静</v>
      </c>
      <c r="D2017" s="3" t="s">
        <v>1802</v>
      </c>
    </row>
    <row r="2018" ht="25" customHeight="1" spans="1:4">
      <c r="A2018" s="2">
        <v>2017</v>
      </c>
      <c r="B2018" s="3" t="s">
        <v>1798</v>
      </c>
      <c r="C2018" s="3" t="str">
        <f>"何璧含"</f>
        <v>何璧含</v>
      </c>
      <c r="D2018" s="3" t="s">
        <v>1803</v>
      </c>
    </row>
    <row r="2019" ht="25" customHeight="1" spans="1:4">
      <c r="A2019" s="2">
        <v>2018</v>
      </c>
      <c r="B2019" s="3" t="s">
        <v>1798</v>
      </c>
      <c r="C2019" s="3" t="str">
        <f>"杨丽萍"</f>
        <v>杨丽萍</v>
      </c>
      <c r="D2019" s="3" t="s">
        <v>1804</v>
      </c>
    </row>
    <row r="2020" ht="25" customHeight="1" spans="1:4">
      <c r="A2020" s="2">
        <v>2019</v>
      </c>
      <c r="B2020" s="3" t="s">
        <v>1798</v>
      </c>
      <c r="C2020" s="3" t="str">
        <f>"杨欣欣"</f>
        <v>杨欣欣</v>
      </c>
      <c r="D2020" s="3" t="s">
        <v>1805</v>
      </c>
    </row>
    <row r="2021" ht="25" customHeight="1" spans="1:4">
      <c r="A2021" s="2">
        <v>2020</v>
      </c>
      <c r="B2021" s="3" t="s">
        <v>1798</v>
      </c>
      <c r="C2021" s="3" t="str">
        <f>"陈泽穗"</f>
        <v>陈泽穗</v>
      </c>
      <c r="D2021" s="3" t="s">
        <v>1806</v>
      </c>
    </row>
    <row r="2022" ht="25" customHeight="1" spans="1:4">
      <c r="A2022" s="2">
        <v>2021</v>
      </c>
      <c r="B2022" s="3" t="s">
        <v>1798</v>
      </c>
      <c r="C2022" s="3" t="str">
        <f>"曾雪娇"</f>
        <v>曾雪娇</v>
      </c>
      <c r="D2022" s="3" t="s">
        <v>1700</v>
      </c>
    </row>
    <row r="2023" ht="25" customHeight="1" spans="1:4">
      <c r="A2023" s="2">
        <v>2022</v>
      </c>
      <c r="B2023" s="3" t="s">
        <v>1798</v>
      </c>
      <c r="C2023" s="3" t="str">
        <f>"李金霞"</f>
        <v>李金霞</v>
      </c>
      <c r="D2023" s="3" t="s">
        <v>1807</v>
      </c>
    </row>
    <row r="2024" ht="25" customHeight="1" spans="1:4">
      <c r="A2024" s="2">
        <v>2023</v>
      </c>
      <c r="B2024" s="3" t="s">
        <v>1798</v>
      </c>
      <c r="C2024" s="3" t="str">
        <f>"张齐杏"</f>
        <v>张齐杏</v>
      </c>
      <c r="D2024" s="3" t="s">
        <v>1808</v>
      </c>
    </row>
    <row r="2025" ht="25" customHeight="1" spans="1:4">
      <c r="A2025" s="2">
        <v>2024</v>
      </c>
      <c r="B2025" s="3" t="s">
        <v>1798</v>
      </c>
      <c r="C2025" s="3" t="str">
        <f>"岑佳宜"</f>
        <v>岑佳宜</v>
      </c>
      <c r="D2025" s="3" t="s">
        <v>1809</v>
      </c>
    </row>
    <row r="2026" ht="25" customHeight="1" spans="1:4">
      <c r="A2026" s="2">
        <v>2025</v>
      </c>
      <c r="B2026" s="3" t="s">
        <v>1798</v>
      </c>
      <c r="C2026" s="3" t="str">
        <f>"王芳"</f>
        <v>王芳</v>
      </c>
      <c r="D2026" s="3" t="s">
        <v>1810</v>
      </c>
    </row>
    <row r="2027" ht="25" customHeight="1" spans="1:4">
      <c r="A2027" s="2">
        <v>2026</v>
      </c>
      <c r="B2027" s="3" t="s">
        <v>1798</v>
      </c>
      <c r="C2027" s="3" t="str">
        <f>"梁昌丽"</f>
        <v>梁昌丽</v>
      </c>
      <c r="D2027" s="3" t="s">
        <v>1811</v>
      </c>
    </row>
    <row r="2028" ht="25" customHeight="1" spans="1:4">
      <c r="A2028" s="2">
        <v>2027</v>
      </c>
      <c r="B2028" s="3" t="s">
        <v>1798</v>
      </c>
      <c r="C2028" s="3" t="str">
        <f>"曾兰茜"</f>
        <v>曾兰茜</v>
      </c>
      <c r="D2028" s="3" t="s">
        <v>1812</v>
      </c>
    </row>
    <row r="2029" ht="25" customHeight="1" spans="1:4">
      <c r="A2029" s="2">
        <v>2028</v>
      </c>
      <c r="B2029" s="3" t="s">
        <v>1798</v>
      </c>
      <c r="C2029" s="3" t="str">
        <f>"许雪娇"</f>
        <v>许雪娇</v>
      </c>
      <c r="D2029" s="3" t="s">
        <v>1813</v>
      </c>
    </row>
    <row r="2030" ht="25" customHeight="1" spans="1:4">
      <c r="A2030" s="2">
        <v>2029</v>
      </c>
      <c r="B2030" s="3" t="s">
        <v>1798</v>
      </c>
      <c r="C2030" s="3" t="str">
        <f>"冯译"</f>
        <v>冯译</v>
      </c>
      <c r="D2030" s="3" t="s">
        <v>1814</v>
      </c>
    </row>
    <row r="2031" ht="25" customHeight="1" spans="1:4">
      <c r="A2031" s="2">
        <v>2030</v>
      </c>
      <c r="B2031" s="3" t="s">
        <v>1798</v>
      </c>
      <c r="C2031" s="3" t="str">
        <f>"李景雨"</f>
        <v>李景雨</v>
      </c>
      <c r="D2031" s="3" t="s">
        <v>1260</v>
      </c>
    </row>
    <row r="2032" ht="25" customHeight="1" spans="1:4">
      <c r="A2032" s="2">
        <v>2031</v>
      </c>
      <c r="B2032" s="3" t="s">
        <v>1798</v>
      </c>
      <c r="C2032" s="3" t="str">
        <f>"吴金蔓"</f>
        <v>吴金蔓</v>
      </c>
      <c r="D2032" s="3" t="s">
        <v>1815</v>
      </c>
    </row>
    <row r="2033" ht="25" customHeight="1" spans="1:4">
      <c r="A2033" s="2">
        <v>2032</v>
      </c>
      <c r="B2033" s="3" t="s">
        <v>1798</v>
      </c>
      <c r="C2033" s="3" t="str">
        <f>"吴羽"</f>
        <v>吴羽</v>
      </c>
      <c r="D2033" s="3" t="s">
        <v>1816</v>
      </c>
    </row>
    <row r="2034" ht="25" customHeight="1" spans="1:4">
      <c r="A2034" s="2">
        <v>2033</v>
      </c>
      <c r="B2034" s="3" t="s">
        <v>1798</v>
      </c>
      <c r="C2034" s="3" t="str">
        <f>"王桃蕊"</f>
        <v>王桃蕊</v>
      </c>
      <c r="D2034" s="3" t="s">
        <v>1817</v>
      </c>
    </row>
    <row r="2035" ht="25" customHeight="1" spans="1:4">
      <c r="A2035" s="2">
        <v>2034</v>
      </c>
      <c r="B2035" s="3" t="s">
        <v>1798</v>
      </c>
      <c r="C2035" s="3" t="str">
        <f>"吴慧妍"</f>
        <v>吴慧妍</v>
      </c>
      <c r="D2035" s="3" t="s">
        <v>1818</v>
      </c>
    </row>
    <row r="2036" ht="25" customHeight="1" spans="1:4">
      <c r="A2036" s="2">
        <v>2035</v>
      </c>
      <c r="B2036" s="3" t="s">
        <v>1798</v>
      </c>
      <c r="C2036" s="3" t="str">
        <f>"符颖"</f>
        <v>符颖</v>
      </c>
      <c r="D2036" s="3" t="s">
        <v>1819</v>
      </c>
    </row>
    <row r="2037" ht="25" customHeight="1" spans="1:4">
      <c r="A2037" s="2">
        <v>2036</v>
      </c>
      <c r="B2037" s="3" t="s">
        <v>1798</v>
      </c>
      <c r="C2037" s="3" t="str">
        <f>"周小杨"</f>
        <v>周小杨</v>
      </c>
      <c r="D2037" s="3" t="s">
        <v>1820</v>
      </c>
    </row>
    <row r="2038" ht="25" customHeight="1" spans="1:4">
      <c r="A2038" s="2">
        <v>2037</v>
      </c>
      <c r="B2038" s="3" t="s">
        <v>1798</v>
      </c>
      <c r="C2038" s="3" t="str">
        <f>"林艾艾"</f>
        <v>林艾艾</v>
      </c>
      <c r="D2038" s="3" t="s">
        <v>1821</v>
      </c>
    </row>
    <row r="2039" ht="25" customHeight="1" spans="1:4">
      <c r="A2039" s="2">
        <v>2038</v>
      </c>
      <c r="B2039" s="3" t="s">
        <v>1798</v>
      </c>
      <c r="C2039" s="3" t="str">
        <f>"林巧咪"</f>
        <v>林巧咪</v>
      </c>
      <c r="D2039" s="3" t="s">
        <v>720</v>
      </c>
    </row>
    <row r="2040" ht="25" customHeight="1" spans="1:4">
      <c r="A2040" s="2">
        <v>2039</v>
      </c>
      <c r="B2040" s="3" t="s">
        <v>1798</v>
      </c>
      <c r="C2040" s="3" t="str">
        <f>"卢咪"</f>
        <v>卢咪</v>
      </c>
      <c r="D2040" s="3" t="s">
        <v>1822</v>
      </c>
    </row>
    <row r="2041" ht="25" customHeight="1" spans="1:4">
      <c r="A2041" s="2">
        <v>2040</v>
      </c>
      <c r="B2041" s="3" t="s">
        <v>1798</v>
      </c>
      <c r="C2041" s="3" t="str">
        <f>"韦静"</f>
        <v>韦静</v>
      </c>
      <c r="D2041" s="3" t="s">
        <v>1823</v>
      </c>
    </row>
    <row r="2042" ht="25" customHeight="1" spans="1:4">
      <c r="A2042" s="2">
        <v>2041</v>
      </c>
      <c r="B2042" s="3" t="s">
        <v>1798</v>
      </c>
      <c r="C2042" s="3" t="str">
        <f>"吴芷"</f>
        <v>吴芷</v>
      </c>
      <c r="D2042" s="3" t="s">
        <v>1824</v>
      </c>
    </row>
    <row r="2043" ht="25" customHeight="1" spans="1:4">
      <c r="A2043" s="2">
        <v>2042</v>
      </c>
      <c r="B2043" s="3" t="s">
        <v>1798</v>
      </c>
      <c r="C2043" s="3" t="str">
        <f>"林喜"</f>
        <v>林喜</v>
      </c>
      <c r="D2043" s="3" t="s">
        <v>1825</v>
      </c>
    </row>
    <row r="2044" ht="25" customHeight="1" spans="1:4">
      <c r="A2044" s="2">
        <v>2043</v>
      </c>
      <c r="B2044" s="3" t="s">
        <v>1798</v>
      </c>
      <c r="C2044" s="3" t="str">
        <f>"林明娜"</f>
        <v>林明娜</v>
      </c>
      <c r="D2044" s="3" t="s">
        <v>1826</v>
      </c>
    </row>
    <row r="2045" ht="25" customHeight="1" spans="1:4">
      <c r="A2045" s="2">
        <v>2044</v>
      </c>
      <c r="B2045" s="3" t="s">
        <v>1798</v>
      </c>
      <c r="C2045" s="3" t="str">
        <f>"赵云茹"</f>
        <v>赵云茹</v>
      </c>
      <c r="D2045" s="3" t="s">
        <v>1827</v>
      </c>
    </row>
    <row r="2046" ht="25" customHeight="1" spans="1:4">
      <c r="A2046" s="2">
        <v>2045</v>
      </c>
      <c r="B2046" s="3" t="s">
        <v>1798</v>
      </c>
      <c r="C2046" s="3" t="str">
        <f>"李宜蔚"</f>
        <v>李宜蔚</v>
      </c>
      <c r="D2046" s="3" t="s">
        <v>1828</v>
      </c>
    </row>
    <row r="2047" ht="25" customHeight="1" spans="1:4">
      <c r="A2047" s="2">
        <v>2046</v>
      </c>
      <c r="B2047" s="3" t="s">
        <v>1798</v>
      </c>
      <c r="C2047" s="3" t="str">
        <f>"符海丽"</f>
        <v>符海丽</v>
      </c>
      <c r="D2047" s="3" t="s">
        <v>760</v>
      </c>
    </row>
    <row r="2048" ht="25" customHeight="1" spans="1:4">
      <c r="A2048" s="2">
        <v>2047</v>
      </c>
      <c r="B2048" s="3" t="s">
        <v>1798</v>
      </c>
      <c r="C2048" s="3" t="str">
        <f>"黄良也"</f>
        <v>黄良也</v>
      </c>
      <c r="D2048" s="3" t="s">
        <v>1829</v>
      </c>
    </row>
    <row r="2049" ht="25" customHeight="1" spans="1:4">
      <c r="A2049" s="2">
        <v>2048</v>
      </c>
      <c r="B2049" s="3" t="s">
        <v>1798</v>
      </c>
      <c r="C2049" s="3" t="str">
        <f>"仇志馨"</f>
        <v>仇志馨</v>
      </c>
      <c r="D2049" s="3" t="s">
        <v>1830</v>
      </c>
    </row>
    <row r="2050" ht="25" customHeight="1" spans="1:4">
      <c r="A2050" s="2">
        <v>2049</v>
      </c>
      <c r="B2050" s="3" t="s">
        <v>1798</v>
      </c>
      <c r="C2050" s="3" t="str">
        <f>"林玮玮"</f>
        <v>林玮玮</v>
      </c>
      <c r="D2050" s="3" t="s">
        <v>1827</v>
      </c>
    </row>
    <row r="2051" ht="25" customHeight="1" spans="1:4">
      <c r="A2051" s="2">
        <v>2050</v>
      </c>
      <c r="B2051" s="3" t="s">
        <v>1798</v>
      </c>
      <c r="C2051" s="3" t="str">
        <f>"周叶果"</f>
        <v>周叶果</v>
      </c>
      <c r="D2051" s="3" t="s">
        <v>1831</v>
      </c>
    </row>
    <row r="2052" ht="25" customHeight="1" spans="1:4">
      <c r="A2052" s="2">
        <v>2051</v>
      </c>
      <c r="B2052" s="3" t="s">
        <v>1798</v>
      </c>
      <c r="C2052" s="3" t="str">
        <f>"何颖"</f>
        <v>何颖</v>
      </c>
      <c r="D2052" s="3" t="s">
        <v>1810</v>
      </c>
    </row>
    <row r="2053" ht="25" customHeight="1" spans="1:4">
      <c r="A2053" s="2">
        <v>2052</v>
      </c>
      <c r="B2053" s="3" t="s">
        <v>1798</v>
      </c>
      <c r="C2053" s="3" t="str">
        <f>"彭稆莹"</f>
        <v>彭稆莹</v>
      </c>
      <c r="D2053" s="3" t="s">
        <v>1832</v>
      </c>
    </row>
    <row r="2054" ht="25" customHeight="1" spans="1:4">
      <c r="A2054" s="2">
        <v>2053</v>
      </c>
      <c r="B2054" s="3" t="s">
        <v>1798</v>
      </c>
      <c r="C2054" s="3" t="str">
        <f>"王向盈"</f>
        <v>王向盈</v>
      </c>
      <c r="D2054" s="3" t="s">
        <v>1810</v>
      </c>
    </row>
    <row r="2055" ht="25" customHeight="1" spans="1:4">
      <c r="A2055" s="2">
        <v>2054</v>
      </c>
      <c r="B2055" s="3" t="s">
        <v>1798</v>
      </c>
      <c r="C2055" s="3" t="str">
        <f>"庄冬丽"</f>
        <v>庄冬丽</v>
      </c>
      <c r="D2055" s="3" t="s">
        <v>1833</v>
      </c>
    </row>
    <row r="2056" ht="25" customHeight="1" spans="1:4">
      <c r="A2056" s="2">
        <v>2055</v>
      </c>
      <c r="B2056" s="3" t="s">
        <v>1798</v>
      </c>
      <c r="C2056" s="3" t="str">
        <f>"文健子"</f>
        <v>文健子</v>
      </c>
      <c r="D2056" s="3" t="s">
        <v>1834</v>
      </c>
    </row>
    <row r="2057" ht="25" customHeight="1" spans="1:4">
      <c r="A2057" s="2">
        <v>2056</v>
      </c>
      <c r="B2057" s="3" t="s">
        <v>1835</v>
      </c>
      <c r="C2057" s="3" t="str">
        <f>"黄艺"</f>
        <v>黄艺</v>
      </c>
      <c r="D2057" s="3" t="s">
        <v>1836</v>
      </c>
    </row>
    <row r="2058" ht="25" customHeight="1" spans="1:4">
      <c r="A2058" s="2">
        <v>2057</v>
      </c>
      <c r="B2058" s="3" t="s">
        <v>1835</v>
      </c>
      <c r="C2058" s="3" t="str">
        <f>"陈道进"</f>
        <v>陈道进</v>
      </c>
      <c r="D2058" s="3" t="s">
        <v>1837</v>
      </c>
    </row>
    <row r="2059" ht="25" customHeight="1" spans="1:4">
      <c r="A2059" s="2">
        <v>2058</v>
      </c>
      <c r="B2059" s="3" t="s">
        <v>1835</v>
      </c>
      <c r="C2059" s="3" t="str">
        <f>"谭钧友"</f>
        <v>谭钧友</v>
      </c>
      <c r="D2059" s="3" t="s">
        <v>1838</v>
      </c>
    </row>
    <row r="2060" ht="25" customHeight="1" spans="1:4">
      <c r="A2060" s="2">
        <v>2059</v>
      </c>
      <c r="B2060" s="3" t="s">
        <v>1835</v>
      </c>
      <c r="C2060" s="3" t="str">
        <f>"朱芳泰"</f>
        <v>朱芳泰</v>
      </c>
      <c r="D2060" s="3" t="s">
        <v>1839</v>
      </c>
    </row>
    <row r="2061" ht="25" customHeight="1" spans="1:4">
      <c r="A2061" s="2">
        <v>2060</v>
      </c>
      <c r="B2061" s="3" t="s">
        <v>1835</v>
      </c>
      <c r="C2061" s="3" t="str">
        <f>"陈国博"</f>
        <v>陈国博</v>
      </c>
      <c r="D2061" s="3" t="s">
        <v>1840</v>
      </c>
    </row>
    <row r="2062" ht="25" customHeight="1" spans="1:4">
      <c r="A2062" s="2">
        <v>2061</v>
      </c>
      <c r="B2062" s="3" t="s">
        <v>1835</v>
      </c>
      <c r="C2062" s="3" t="str">
        <f>"郑昌旭"</f>
        <v>郑昌旭</v>
      </c>
      <c r="D2062" s="3" t="s">
        <v>1841</v>
      </c>
    </row>
    <row r="2063" ht="25" customHeight="1" spans="1:4">
      <c r="A2063" s="2">
        <v>2062</v>
      </c>
      <c r="B2063" s="3" t="s">
        <v>1835</v>
      </c>
      <c r="C2063" s="3" t="str">
        <f>"王位学"</f>
        <v>王位学</v>
      </c>
      <c r="D2063" s="3" t="s">
        <v>1842</v>
      </c>
    </row>
    <row r="2064" ht="25" customHeight="1" spans="1:4">
      <c r="A2064" s="2">
        <v>2063</v>
      </c>
      <c r="B2064" s="3" t="s">
        <v>1835</v>
      </c>
      <c r="C2064" s="3" t="str">
        <f>"冯泰岚"</f>
        <v>冯泰岚</v>
      </c>
      <c r="D2064" s="3" t="s">
        <v>1843</v>
      </c>
    </row>
    <row r="2065" ht="25" customHeight="1" spans="1:4">
      <c r="A2065" s="2">
        <v>2064</v>
      </c>
      <c r="B2065" s="3" t="s">
        <v>1835</v>
      </c>
      <c r="C2065" s="3" t="str">
        <f>"梁杰就"</f>
        <v>梁杰就</v>
      </c>
      <c r="D2065" s="3" t="s">
        <v>1844</v>
      </c>
    </row>
    <row r="2066" ht="25" customHeight="1" spans="1:4">
      <c r="A2066" s="2">
        <v>2065</v>
      </c>
      <c r="B2066" s="3" t="s">
        <v>1835</v>
      </c>
      <c r="C2066" s="3" t="str">
        <f>"卢大宇"</f>
        <v>卢大宇</v>
      </c>
      <c r="D2066" s="3" t="s">
        <v>1845</v>
      </c>
    </row>
    <row r="2067" ht="25" customHeight="1" spans="1:4">
      <c r="A2067" s="2">
        <v>2066</v>
      </c>
      <c r="B2067" s="3" t="s">
        <v>1835</v>
      </c>
      <c r="C2067" s="3" t="str">
        <f>"傅人威"</f>
        <v>傅人威</v>
      </c>
      <c r="D2067" s="3" t="s">
        <v>1845</v>
      </c>
    </row>
    <row r="2068" ht="25" customHeight="1" spans="1:4">
      <c r="A2068" s="2">
        <v>2067</v>
      </c>
      <c r="B2068" s="3" t="s">
        <v>1835</v>
      </c>
      <c r="C2068" s="3" t="str">
        <f>"陈峙仁"</f>
        <v>陈峙仁</v>
      </c>
      <c r="D2068" s="3" t="s">
        <v>1846</v>
      </c>
    </row>
    <row r="2069" ht="25" customHeight="1" spans="1:4">
      <c r="A2069" s="2">
        <v>2068</v>
      </c>
      <c r="B2069" s="3" t="s">
        <v>1835</v>
      </c>
      <c r="C2069" s="3" t="str">
        <f>"陈潜"</f>
        <v>陈潜</v>
      </c>
      <c r="D2069" s="3" t="s">
        <v>1847</v>
      </c>
    </row>
    <row r="2070" ht="25" customHeight="1" spans="1:4">
      <c r="A2070" s="2">
        <v>2069</v>
      </c>
      <c r="B2070" s="3" t="s">
        <v>1835</v>
      </c>
      <c r="C2070" s="3" t="str">
        <f>"蔡欣"</f>
        <v>蔡欣</v>
      </c>
      <c r="D2070" s="3" t="s">
        <v>1848</v>
      </c>
    </row>
    <row r="2071" ht="25" customHeight="1" spans="1:4">
      <c r="A2071" s="2">
        <v>2070</v>
      </c>
      <c r="B2071" s="3" t="s">
        <v>1835</v>
      </c>
      <c r="C2071" s="3" t="str">
        <f>"蒙信维"</f>
        <v>蒙信维</v>
      </c>
      <c r="D2071" s="3" t="s">
        <v>1849</v>
      </c>
    </row>
    <row r="2072" ht="25" customHeight="1" spans="1:4">
      <c r="A2072" s="2">
        <v>2071</v>
      </c>
      <c r="B2072" s="3" t="s">
        <v>1835</v>
      </c>
      <c r="C2072" s="3" t="str">
        <f>"罗超·"</f>
        <v>罗超·</v>
      </c>
      <c r="D2072" s="3" t="s">
        <v>1850</v>
      </c>
    </row>
    <row r="2073" ht="25" customHeight="1" spans="1:4">
      <c r="A2073" s="2">
        <v>2072</v>
      </c>
      <c r="B2073" s="3" t="s">
        <v>1835</v>
      </c>
      <c r="C2073" s="3" t="str">
        <f>"陈勇"</f>
        <v>陈勇</v>
      </c>
      <c r="D2073" s="3" t="s">
        <v>1851</v>
      </c>
    </row>
    <row r="2074" ht="25" customHeight="1" spans="1:4">
      <c r="A2074" s="2">
        <v>2073</v>
      </c>
      <c r="B2074" s="3" t="s">
        <v>1835</v>
      </c>
      <c r="C2074" s="3" t="str">
        <f>"陈祖贵"</f>
        <v>陈祖贵</v>
      </c>
      <c r="D2074" s="3" t="s">
        <v>1852</v>
      </c>
    </row>
    <row r="2075" ht="25" customHeight="1" spans="1:4">
      <c r="A2075" s="2">
        <v>2074</v>
      </c>
      <c r="B2075" s="3" t="s">
        <v>1835</v>
      </c>
      <c r="C2075" s="3" t="str">
        <f>"陈明意"</f>
        <v>陈明意</v>
      </c>
      <c r="D2075" s="3" t="s">
        <v>1853</v>
      </c>
    </row>
    <row r="2076" ht="25" customHeight="1" spans="1:4">
      <c r="A2076" s="2">
        <v>2075</v>
      </c>
      <c r="B2076" s="3" t="s">
        <v>1835</v>
      </c>
      <c r="C2076" s="3" t="str">
        <f>"林辉"</f>
        <v>林辉</v>
      </c>
      <c r="D2076" s="3" t="s">
        <v>1851</v>
      </c>
    </row>
    <row r="2077" ht="25" customHeight="1" spans="1:4">
      <c r="A2077" s="2">
        <v>2076</v>
      </c>
      <c r="B2077" s="3" t="s">
        <v>1835</v>
      </c>
      <c r="C2077" s="3" t="str">
        <f>"王元硕"</f>
        <v>王元硕</v>
      </c>
      <c r="D2077" s="3" t="s">
        <v>1845</v>
      </c>
    </row>
    <row r="2078" ht="25" customHeight="1" spans="1:4">
      <c r="A2078" s="2">
        <v>2077</v>
      </c>
      <c r="B2078" s="3" t="s">
        <v>1835</v>
      </c>
      <c r="C2078" s="3" t="str">
        <f>"李茂帆"</f>
        <v>李茂帆</v>
      </c>
      <c r="D2078" s="3" t="s">
        <v>1854</v>
      </c>
    </row>
    <row r="2079" ht="25" customHeight="1" spans="1:4">
      <c r="A2079" s="2">
        <v>2078</v>
      </c>
      <c r="B2079" s="3" t="s">
        <v>1835</v>
      </c>
      <c r="C2079" s="3" t="str">
        <f>"薛毓庆"</f>
        <v>薛毓庆</v>
      </c>
      <c r="D2079" s="3" t="s">
        <v>1855</v>
      </c>
    </row>
    <row r="2080" ht="25" customHeight="1" spans="1:4">
      <c r="A2080" s="2">
        <v>2079</v>
      </c>
      <c r="B2080" s="3" t="s">
        <v>1835</v>
      </c>
      <c r="C2080" s="3" t="str">
        <f>"周志有"</f>
        <v>周志有</v>
      </c>
      <c r="D2080" s="3" t="s">
        <v>1856</v>
      </c>
    </row>
    <row r="2081" ht="25" customHeight="1" spans="1:4">
      <c r="A2081" s="2">
        <v>2080</v>
      </c>
      <c r="B2081" s="3" t="s">
        <v>1835</v>
      </c>
      <c r="C2081" s="3" t="str">
        <f>"冯晓帆"</f>
        <v>冯晓帆</v>
      </c>
      <c r="D2081" s="3" t="s">
        <v>1857</v>
      </c>
    </row>
    <row r="2082" ht="25" customHeight="1" spans="1:4">
      <c r="A2082" s="2">
        <v>2081</v>
      </c>
      <c r="B2082" s="3" t="s">
        <v>1835</v>
      </c>
      <c r="C2082" s="3" t="str">
        <f>"吴宏棋"</f>
        <v>吴宏棋</v>
      </c>
      <c r="D2082" s="3" t="s">
        <v>1858</v>
      </c>
    </row>
    <row r="2083" ht="25" customHeight="1" spans="1:4">
      <c r="A2083" s="2">
        <v>2082</v>
      </c>
      <c r="B2083" s="3" t="s">
        <v>1835</v>
      </c>
      <c r="C2083" s="3" t="str">
        <f>"陈焕康"</f>
        <v>陈焕康</v>
      </c>
      <c r="D2083" s="3" t="s">
        <v>1859</v>
      </c>
    </row>
    <row r="2084" ht="25" customHeight="1" spans="1:4">
      <c r="A2084" s="2">
        <v>2083</v>
      </c>
      <c r="B2084" s="3" t="s">
        <v>1835</v>
      </c>
      <c r="C2084" s="3" t="str">
        <f>"王广哲"</f>
        <v>王广哲</v>
      </c>
      <c r="D2084" s="3" t="s">
        <v>1860</v>
      </c>
    </row>
    <row r="2085" ht="25" customHeight="1" spans="1:4">
      <c r="A2085" s="2">
        <v>2084</v>
      </c>
      <c r="B2085" s="3" t="s">
        <v>1835</v>
      </c>
      <c r="C2085" s="3" t="str">
        <f>"朱道仁"</f>
        <v>朱道仁</v>
      </c>
      <c r="D2085" s="3" t="s">
        <v>1861</v>
      </c>
    </row>
    <row r="2086" ht="25" customHeight="1" spans="1:4">
      <c r="A2086" s="2">
        <v>2085</v>
      </c>
      <c r="B2086" s="3" t="s">
        <v>1835</v>
      </c>
      <c r="C2086" s="3" t="str">
        <f>"陈介"</f>
        <v>陈介</v>
      </c>
      <c r="D2086" s="3" t="s">
        <v>1841</v>
      </c>
    </row>
    <row r="2087" ht="25" customHeight="1" spans="1:4">
      <c r="A2087" s="2">
        <v>2086</v>
      </c>
      <c r="B2087" s="3" t="s">
        <v>1835</v>
      </c>
      <c r="C2087" s="3" t="str">
        <f>"卢佳"</f>
        <v>卢佳</v>
      </c>
      <c r="D2087" s="3" t="s">
        <v>1862</v>
      </c>
    </row>
    <row r="2088" ht="25" customHeight="1" spans="1:4">
      <c r="A2088" s="2">
        <v>2087</v>
      </c>
      <c r="B2088" s="3" t="s">
        <v>1835</v>
      </c>
      <c r="C2088" s="3" t="str">
        <f>"李彦霖"</f>
        <v>李彦霖</v>
      </c>
      <c r="D2088" s="3" t="s">
        <v>1855</v>
      </c>
    </row>
    <row r="2089" ht="25" customHeight="1" spans="1:4">
      <c r="A2089" s="2">
        <v>2088</v>
      </c>
      <c r="B2089" s="3" t="s">
        <v>1835</v>
      </c>
      <c r="C2089" s="3" t="str">
        <f>"杜佳灿"</f>
        <v>杜佳灿</v>
      </c>
      <c r="D2089" s="3" t="s">
        <v>1863</v>
      </c>
    </row>
    <row r="2090" ht="25" customHeight="1" spans="1:4">
      <c r="A2090" s="2">
        <v>2089</v>
      </c>
      <c r="B2090" s="3" t="s">
        <v>1835</v>
      </c>
      <c r="C2090" s="3" t="str">
        <f>"孔维彬"</f>
        <v>孔维彬</v>
      </c>
      <c r="D2090" s="3" t="s">
        <v>1864</v>
      </c>
    </row>
    <row r="2091" ht="25" customHeight="1" spans="1:4">
      <c r="A2091" s="2">
        <v>2090</v>
      </c>
      <c r="B2091" s="3" t="s">
        <v>1835</v>
      </c>
      <c r="C2091" s="3" t="str">
        <f>"周峻平"</f>
        <v>周峻平</v>
      </c>
      <c r="D2091" s="3" t="s">
        <v>1865</v>
      </c>
    </row>
    <row r="2092" ht="25" customHeight="1" spans="1:4">
      <c r="A2092" s="2">
        <v>2091</v>
      </c>
      <c r="B2092" s="3" t="s">
        <v>1835</v>
      </c>
      <c r="C2092" s="3" t="str">
        <f>"王国禄"</f>
        <v>王国禄</v>
      </c>
      <c r="D2092" s="3" t="s">
        <v>1866</v>
      </c>
    </row>
    <row r="2093" ht="25" customHeight="1" spans="1:4">
      <c r="A2093" s="2">
        <v>2092</v>
      </c>
      <c r="B2093" s="3" t="s">
        <v>1835</v>
      </c>
      <c r="C2093" s="3" t="str">
        <f>"黄兹平"</f>
        <v>黄兹平</v>
      </c>
      <c r="D2093" s="3" t="s">
        <v>1867</v>
      </c>
    </row>
    <row r="2094" ht="25" customHeight="1" spans="1:4">
      <c r="A2094" s="2">
        <v>2093</v>
      </c>
      <c r="B2094" s="3" t="s">
        <v>1835</v>
      </c>
      <c r="C2094" s="3" t="str">
        <f>"邓正忠"</f>
        <v>邓正忠</v>
      </c>
      <c r="D2094" s="3" t="s">
        <v>1868</v>
      </c>
    </row>
    <row r="2095" ht="25" customHeight="1" spans="1:4">
      <c r="A2095" s="2">
        <v>2094</v>
      </c>
      <c r="B2095" s="3" t="s">
        <v>1835</v>
      </c>
      <c r="C2095" s="3" t="str">
        <f>"许开桂"</f>
        <v>许开桂</v>
      </c>
      <c r="D2095" s="3" t="s">
        <v>1869</v>
      </c>
    </row>
    <row r="2096" ht="25" customHeight="1" spans="1:4">
      <c r="A2096" s="2">
        <v>2095</v>
      </c>
      <c r="B2096" s="3" t="s">
        <v>1835</v>
      </c>
      <c r="C2096" s="3" t="str">
        <f>"王腾"</f>
        <v>王腾</v>
      </c>
      <c r="D2096" s="3" t="s">
        <v>1870</v>
      </c>
    </row>
    <row r="2097" ht="25" customHeight="1" spans="1:4">
      <c r="A2097" s="2">
        <v>2096</v>
      </c>
      <c r="B2097" s="3" t="s">
        <v>1835</v>
      </c>
      <c r="C2097" s="3" t="str">
        <f>"周世学"</f>
        <v>周世学</v>
      </c>
      <c r="D2097" s="3" t="s">
        <v>1871</v>
      </c>
    </row>
    <row r="2098" ht="25" customHeight="1" spans="1:4">
      <c r="A2098" s="2">
        <v>2097</v>
      </c>
      <c r="B2098" s="3" t="s">
        <v>1835</v>
      </c>
      <c r="C2098" s="3" t="str">
        <f>"龙澳"</f>
        <v>龙澳</v>
      </c>
      <c r="D2098" s="3" t="s">
        <v>1858</v>
      </c>
    </row>
    <row r="2099" ht="25" customHeight="1" spans="1:4">
      <c r="A2099" s="2">
        <v>2098</v>
      </c>
      <c r="B2099" s="3" t="s">
        <v>1835</v>
      </c>
      <c r="C2099" s="3" t="str">
        <f>"王柞霖"</f>
        <v>王柞霖</v>
      </c>
      <c r="D2099" s="3" t="s">
        <v>1849</v>
      </c>
    </row>
    <row r="2100" ht="25" customHeight="1" spans="1:4">
      <c r="A2100" s="2">
        <v>2099</v>
      </c>
      <c r="B2100" s="3" t="s">
        <v>1835</v>
      </c>
      <c r="C2100" s="3" t="str">
        <f>"吴书正"</f>
        <v>吴书正</v>
      </c>
      <c r="D2100" s="3" t="s">
        <v>809</v>
      </c>
    </row>
    <row r="2101" ht="25" customHeight="1" spans="1:4">
      <c r="A2101" s="2">
        <v>2100</v>
      </c>
      <c r="B2101" s="3" t="s">
        <v>1835</v>
      </c>
      <c r="C2101" s="3" t="str">
        <f>"符展铭"</f>
        <v>符展铭</v>
      </c>
      <c r="D2101" s="3" t="s">
        <v>1863</v>
      </c>
    </row>
    <row r="2102" ht="25" customHeight="1" spans="1:4">
      <c r="A2102" s="2">
        <v>2101</v>
      </c>
      <c r="B2102" s="3" t="s">
        <v>1835</v>
      </c>
      <c r="C2102" s="3" t="str">
        <f>"黎才铭"</f>
        <v>黎才铭</v>
      </c>
      <c r="D2102" s="3" t="s">
        <v>1872</v>
      </c>
    </row>
    <row r="2103" ht="25" customHeight="1" spans="1:4">
      <c r="A2103" s="2">
        <v>2102</v>
      </c>
      <c r="B2103" s="3" t="s">
        <v>1835</v>
      </c>
      <c r="C2103" s="3" t="str">
        <f>"杨林波"</f>
        <v>杨林波</v>
      </c>
      <c r="D2103" s="3" t="s">
        <v>1873</v>
      </c>
    </row>
    <row r="2104" ht="25" customHeight="1" spans="1:4">
      <c r="A2104" s="2">
        <v>2103</v>
      </c>
      <c r="B2104" s="3" t="s">
        <v>1835</v>
      </c>
      <c r="C2104" s="3" t="str">
        <f>"龚建财"</f>
        <v>龚建财</v>
      </c>
      <c r="D2104" s="3" t="s">
        <v>1874</v>
      </c>
    </row>
    <row r="2105" ht="25" customHeight="1" spans="1:4">
      <c r="A2105" s="2">
        <v>2104</v>
      </c>
      <c r="B2105" s="3" t="s">
        <v>1835</v>
      </c>
      <c r="C2105" s="3" t="str">
        <f>"吴幸森"</f>
        <v>吴幸森</v>
      </c>
      <c r="D2105" s="3" t="s">
        <v>1875</v>
      </c>
    </row>
    <row r="2106" ht="25" customHeight="1" spans="1:4">
      <c r="A2106" s="2">
        <v>2105</v>
      </c>
      <c r="B2106" s="3" t="s">
        <v>1835</v>
      </c>
      <c r="C2106" s="3" t="str">
        <f>"冯学武"</f>
        <v>冯学武</v>
      </c>
      <c r="D2106" s="3" t="s">
        <v>1858</v>
      </c>
    </row>
    <row r="2107" ht="25" customHeight="1" spans="1:4">
      <c r="A2107" s="2">
        <v>2106</v>
      </c>
      <c r="B2107" s="3" t="s">
        <v>1835</v>
      </c>
      <c r="C2107" s="3" t="str">
        <f>"吴际洪"</f>
        <v>吴际洪</v>
      </c>
      <c r="D2107" s="3" t="s">
        <v>1876</v>
      </c>
    </row>
    <row r="2108" ht="25" customHeight="1" spans="1:4">
      <c r="A2108" s="2">
        <v>2107</v>
      </c>
      <c r="B2108" s="3" t="s">
        <v>1835</v>
      </c>
      <c r="C2108" s="3" t="str">
        <f>"黄开博"</f>
        <v>黄开博</v>
      </c>
      <c r="D2108" s="3" t="s">
        <v>1877</v>
      </c>
    </row>
    <row r="2109" ht="25" customHeight="1" spans="1:4">
      <c r="A2109" s="2">
        <v>2108</v>
      </c>
      <c r="B2109" s="3" t="s">
        <v>1835</v>
      </c>
      <c r="C2109" s="3" t="str">
        <f>"刘勇华"</f>
        <v>刘勇华</v>
      </c>
      <c r="D2109" s="3" t="s">
        <v>1851</v>
      </c>
    </row>
    <row r="2110" ht="25" customHeight="1" spans="1:4">
      <c r="A2110" s="2">
        <v>2109</v>
      </c>
      <c r="B2110" s="3" t="s">
        <v>1878</v>
      </c>
      <c r="C2110" s="3" t="str">
        <f>"李向城"</f>
        <v>李向城</v>
      </c>
      <c r="D2110" s="3" t="s">
        <v>1879</v>
      </c>
    </row>
    <row r="2111" ht="25" customHeight="1" spans="1:4">
      <c r="A2111" s="2">
        <v>2110</v>
      </c>
      <c r="B2111" s="3" t="s">
        <v>1878</v>
      </c>
      <c r="C2111" s="3" t="str">
        <f>"周永文"</f>
        <v>周永文</v>
      </c>
      <c r="D2111" s="3" t="s">
        <v>1880</v>
      </c>
    </row>
    <row r="2112" ht="25" customHeight="1" spans="1:4">
      <c r="A2112" s="2">
        <v>2111</v>
      </c>
      <c r="B2112" s="3" t="s">
        <v>1878</v>
      </c>
      <c r="C2112" s="3" t="str">
        <f>"曾令建"</f>
        <v>曾令建</v>
      </c>
      <c r="D2112" s="3" t="s">
        <v>151</v>
      </c>
    </row>
    <row r="2113" ht="25" customHeight="1" spans="1:4">
      <c r="A2113" s="2">
        <v>2112</v>
      </c>
      <c r="B2113" s="3" t="s">
        <v>1878</v>
      </c>
      <c r="C2113" s="3" t="str">
        <f>"谢天"</f>
        <v>谢天</v>
      </c>
      <c r="D2113" s="3" t="s">
        <v>1881</v>
      </c>
    </row>
    <row r="2114" ht="25" customHeight="1" spans="1:4">
      <c r="A2114" s="2">
        <v>2113</v>
      </c>
      <c r="B2114" s="3" t="s">
        <v>1878</v>
      </c>
      <c r="C2114" s="3" t="str">
        <f>"覃贞理"</f>
        <v>覃贞理</v>
      </c>
      <c r="D2114" s="3" t="s">
        <v>1882</v>
      </c>
    </row>
    <row r="2115" ht="25" customHeight="1" spans="1:4">
      <c r="A2115" s="2">
        <v>2114</v>
      </c>
      <c r="B2115" s="3" t="s">
        <v>1878</v>
      </c>
      <c r="C2115" s="3" t="str">
        <f>"林艺"</f>
        <v>林艺</v>
      </c>
      <c r="D2115" s="3" t="s">
        <v>1883</v>
      </c>
    </row>
    <row r="2116" ht="25" customHeight="1" spans="1:4">
      <c r="A2116" s="2">
        <v>2115</v>
      </c>
      <c r="B2116" s="3" t="s">
        <v>1878</v>
      </c>
      <c r="C2116" s="3" t="str">
        <f>"吴淑才"</f>
        <v>吴淑才</v>
      </c>
      <c r="D2116" s="3" t="s">
        <v>1884</v>
      </c>
    </row>
    <row r="2117" ht="25" customHeight="1" spans="1:4">
      <c r="A2117" s="2">
        <v>2116</v>
      </c>
      <c r="B2117" s="3" t="s">
        <v>1878</v>
      </c>
      <c r="C2117" s="3" t="str">
        <f>"陈渊"</f>
        <v>陈渊</v>
      </c>
      <c r="D2117" s="3" t="s">
        <v>1885</v>
      </c>
    </row>
    <row r="2118" ht="25" customHeight="1" spans="1:4">
      <c r="A2118" s="2">
        <v>2117</v>
      </c>
      <c r="B2118" s="3" t="s">
        <v>1878</v>
      </c>
      <c r="C2118" s="3" t="str">
        <f>"陈绵钊"</f>
        <v>陈绵钊</v>
      </c>
      <c r="D2118" s="3" t="s">
        <v>469</v>
      </c>
    </row>
    <row r="2119" ht="25" customHeight="1" spans="1:4">
      <c r="A2119" s="2">
        <v>2118</v>
      </c>
      <c r="B2119" s="3" t="s">
        <v>1878</v>
      </c>
      <c r="C2119" s="3" t="str">
        <f>"黎善良"</f>
        <v>黎善良</v>
      </c>
      <c r="D2119" s="3" t="s">
        <v>1886</v>
      </c>
    </row>
    <row r="2120" ht="25" customHeight="1" spans="1:4">
      <c r="A2120" s="2">
        <v>2119</v>
      </c>
      <c r="B2120" s="3" t="s">
        <v>1878</v>
      </c>
      <c r="C2120" s="3" t="str">
        <f>"王伟"</f>
        <v>王伟</v>
      </c>
      <c r="D2120" s="3" t="s">
        <v>1887</v>
      </c>
    </row>
    <row r="2121" ht="25" customHeight="1" spans="1:4">
      <c r="A2121" s="2">
        <v>2120</v>
      </c>
      <c r="B2121" s="3" t="s">
        <v>1878</v>
      </c>
      <c r="C2121" s="3" t="str">
        <f>"符晴"</f>
        <v>符晴</v>
      </c>
      <c r="D2121" s="3" t="s">
        <v>1888</v>
      </c>
    </row>
    <row r="2122" ht="25" customHeight="1" spans="1:4">
      <c r="A2122" s="2">
        <v>2121</v>
      </c>
      <c r="B2122" s="3" t="s">
        <v>1878</v>
      </c>
      <c r="C2122" s="3" t="str">
        <f>"唐滋阳"</f>
        <v>唐滋阳</v>
      </c>
      <c r="D2122" s="3" t="s">
        <v>1889</v>
      </c>
    </row>
    <row r="2123" ht="25" customHeight="1" spans="1:4">
      <c r="A2123" s="2">
        <v>2122</v>
      </c>
      <c r="B2123" s="3" t="s">
        <v>1878</v>
      </c>
      <c r="C2123" s="3" t="str">
        <f>"吴岳锴"</f>
        <v>吴岳锴</v>
      </c>
      <c r="D2123" s="3" t="s">
        <v>1890</v>
      </c>
    </row>
    <row r="2124" ht="25" customHeight="1" spans="1:4">
      <c r="A2124" s="2">
        <v>2123</v>
      </c>
      <c r="B2124" s="3" t="s">
        <v>1878</v>
      </c>
      <c r="C2124" s="3" t="str">
        <f>"刘牧"</f>
        <v>刘牧</v>
      </c>
      <c r="D2124" s="3" t="s">
        <v>1891</v>
      </c>
    </row>
    <row r="2125" ht="25" customHeight="1" spans="1:4">
      <c r="A2125" s="2">
        <v>2124</v>
      </c>
      <c r="B2125" s="3" t="s">
        <v>1878</v>
      </c>
      <c r="C2125" s="3" t="str">
        <f>"刘大洋"</f>
        <v>刘大洋</v>
      </c>
      <c r="D2125" s="3" t="s">
        <v>1892</v>
      </c>
    </row>
    <row r="2126" ht="25" customHeight="1" spans="1:4">
      <c r="A2126" s="2">
        <v>2125</v>
      </c>
      <c r="B2126" s="3" t="s">
        <v>1878</v>
      </c>
      <c r="C2126" s="3" t="str">
        <f>"刘和阳"</f>
        <v>刘和阳</v>
      </c>
      <c r="D2126" s="3" t="s">
        <v>1107</v>
      </c>
    </row>
    <row r="2127" ht="25" customHeight="1" spans="1:4">
      <c r="A2127" s="2">
        <v>2126</v>
      </c>
      <c r="B2127" s="3" t="s">
        <v>1878</v>
      </c>
      <c r="C2127" s="3" t="str">
        <f>"陈锋"</f>
        <v>陈锋</v>
      </c>
      <c r="D2127" s="3" t="s">
        <v>1893</v>
      </c>
    </row>
    <row r="2128" ht="25" customHeight="1" spans="1:4">
      <c r="A2128" s="2">
        <v>2127</v>
      </c>
      <c r="B2128" s="3" t="s">
        <v>1878</v>
      </c>
      <c r="C2128" s="3" t="str">
        <f>"曾维强"</f>
        <v>曾维强</v>
      </c>
      <c r="D2128" s="3" t="s">
        <v>1894</v>
      </c>
    </row>
    <row r="2129" ht="25" customHeight="1" spans="1:4">
      <c r="A2129" s="2">
        <v>2128</v>
      </c>
      <c r="B2129" s="3" t="s">
        <v>1878</v>
      </c>
      <c r="C2129" s="3" t="str">
        <f>"沈家杨"</f>
        <v>沈家杨</v>
      </c>
      <c r="D2129" s="3" t="s">
        <v>1895</v>
      </c>
    </row>
    <row r="2130" ht="25" customHeight="1" spans="1:4">
      <c r="A2130" s="2">
        <v>2129</v>
      </c>
      <c r="B2130" s="3" t="s">
        <v>1878</v>
      </c>
      <c r="C2130" s="3" t="str">
        <f>"何子源"</f>
        <v>何子源</v>
      </c>
      <c r="D2130" s="3" t="s">
        <v>1896</v>
      </c>
    </row>
    <row r="2131" ht="25" customHeight="1" spans="1:4">
      <c r="A2131" s="2">
        <v>2130</v>
      </c>
      <c r="B2131" s="3" t="s">
        <v>1878</v>
      </c>
      <c r="C2131" s="3" t="str">
        <f>"张韩"</f>
        <v>张韩</v>
      </c>
      <c r="D2131" s="3" t="s">
        <v>1897</v>
      </c>
    </row>
    <row r="2132" ht="25" customHeight="1" spans="1:4">
      <c r="A2132" s="2">
        <v>2131</v>
      </c>
      <c r="B2132" s="3" t="s">
        <v>1878</v>
      </c>
      <c r="C2132" s="3" t="str">
        <f>"黄恺迪"</f>
        <v>黄恺迪</v>
      </c>
      <c r="D2132" s="3" t="s">
        <v>1898</v>
      </c>
    </row>
    <row r="2133" ht="25" customHeight="1" spans="1:4">
      <c r="A2133" s="2">
        <v>2132</v>
      </c>
      <c r="B2133" s="3" t="s">
        <v>1878</v>
      </c>
      <c r="C2133" s="3" t="str">
        <f>"杜坤斌"</f>
        <v>杜坤斌</v>
      </c>
      <c r="D2133" s="3" t="s">
        <v>1604</v>
      </c>
    </row>
    <row r="2134" ht="25" customHeight="1" spans="1:4">
      <c r="A2134" s="2">
        <v>2133</v>
      </c>
      <c r="B2134" s="3" t="s">
        <v>1878</v>
      </c>
      <c r="C2134" s="3" t="str">
        <f>"吴炳坤"</f>
        <v>吴炳坤</v>
      </c>
      <c r="D2134" s="3" t="s">
        <v>1899</v>
      </c>
    </row>
    <row r="2135" ht="25" customHeight="1" spans="1:4">
      <c r="A2135" s="2">
        <v>2134</v>
      </c>
      <c r="B2135" s="3" t="s">
        <v>1878</v>
      </c>
      <c r="C2135" s="3" t="str">
        <f>"黄国辉"</f>
        <v>黄国辉</v>
      </c>
      <c r="D2135" s="3" t="s">
        <v>1900</v>
      </c>
    </row>
    <row r="2136" ht="25" customHeight="1" spans="1:4">
      <c r="A2136" s="2">
        <v>2135</v>
      </c>
      <c r="B2136" s="3" t="s">
        <v>1878</v>
      </c>
      <c r="C2136" s="3" t="str">
        <f>"王和平"</f>
        <v>王和平</v>
      </c>
      <c r="D2136" s="3" t="s">
        <v>1769</v>
      </c>
    </row>
    <row r="2137" ht="25" customHeight="1" spans="1:4">
      <c r="A2137" s="2">
        <v>2136</v>
      </c>
      <c r="B2137" s="3" t="s">
        <v>1878</v>
      </c>
      <c r="C2137" s="3" t="str">
        <f>"冯定宇"</f>
        <v>冯定宇</v>
      </c>
      <c r="D2137" s="3" t="s">
        <v>1901</v>
      </c>
    </row>
    <row r="2138" ht="25" customHeight="1" spans="1:4">
      <c r="A2138" s="2">
        <v>2137</v>
      </c>
      <c r="B2138" s="3" t="s">
        <v>1878</v>
      </c>
      <c r="C2138" s="3" t="str">
        <f>"李璐"</f>
        <v>李璐</v>
      </c>
      <c r="D2138" s="3" t="s">
        <v>1902</v>
      </c>
    </row>
    <row r="2139" ht="25" customHeight="1" spans="1:4">
      <c r="A2139" s="2">
        <v>2138</v>
      </c>
      <c r="B2139" s="3" t="s">
        <v>1878</v>
      </c>
      <c r="C2139" s="3" t="str">
        <f>"符尊平"</f>
        <v>符尊平</v>
      </c>
      <c r="D2139" s="3" t="s">
        <v>1903</v>
      </c>
    </row>
    <row r="2140" ht="25" customHeight="1" spans="1:4">
      <c r="A2140" s="2">
        <v>2139</v>
      </c>
      <c r="B2140" s="3" t="s">
        <v>1878</v>
      </c>
      <c r="C2140" s="3" t="str">
        <f>"谢伟"</f>
        <v>谢伟</v>
      </c>
      <c r="D2140" s="3" t="s">
        <v>1904</v>
      </c>
    </row>
    <row r="2141" ht="25" customHeight="1" spans="1:4">
      <c r="A2141" s="2">
        <v>2140</v>
      </c>
      <c r="B2141" s="3" t="s">
        <v>1878</v>
      </c>
      <c r="C2141" s="3" t="str">
        <f>"安志益"</f>
        <v>安志益</v>
      </c>
      <c r="D2141" s="3" t="s">
        <v>1905</v>
      </c>
    </row>
    <row r="2142" ht="25" customHeight="1" spans="1:4">
      <c r="A2142" s="2">
        <v>2141</v>
      </c>
      <c r="B2142" s="3" t="s">
        <v>1878</v>
      </c>
      <c r="C2142" s="3" t="str">
        <f>"彭达威"</f>
        <v>彭达威</v>
      </c>
      <c r="D2142" s="3" t="s">
        <v>1906</v>
      </c>
    </row>
    <row r="2143" ht="25" customHeight="1" spans="1:4">
      <c r="A2143" s="2">
        <v>2142</v>
      </c>
      <c r="B2143" s="3" t="s">
        <v>1878</v>
      </c>
      <c r="C2143" s="3" t="str">
        <f>"吴赐俊"</f>
        <v>吴赐俊</v>
      </c>
      <c r="D2143" s="3" t="s">
        <v>1907</v>
      </c>
    </row>
    <row r="2144" ht="25" customHeight="1" spans="1:4">
      <c r="A2144" s="2">
        <v>2143</v>
      </c>
      <c r="B2144" s="3" t="s">
        <v>1878</v>
      </c>
      <c r="C2144" s="3" t="str">
        <f>"王钰"</f>
        <v>王钰</v>
      </c>
      <c r="D2144" s="3" t="s">
        <v>1908</v>
      </c>
    </row>
    <row r="2145" ht="25" customHeight="1" spans="1:4">
      <c r="A2145" s="2">
        <v>2144</v>
      </c>
      <c r="B2145" s="3" t="s">
        <v>1878</v>
      </c>
      <c r="C2145" s="3" t="str">
        <f>"谢余宙"</f>
        <v>谢余宙</v>
      </c>
      <c r="D2145" s="3" t="s">
        <v>1909</v>
      </c>
    </row>
    <row r="2146" ht="25" customHeight="1" spans="1:4">
      <c r="A2146" s="2">
        <v>2145</v>
      </c>
      <c r="B2146" s="3" t="s">
        <v>1878</v>
      </c>
      <c r="C2146" s="3" t="str">
        <f>"周仁宣"</f>
        <v>周仁宣</v>
      </c>
      <c r="D2146" s="3" t="s">
        <v>1910</v>
      </c>
    </row>
    <row r="2147" ht="25" customHeight="1" spans="1:4">
      <c r="A2147" s="2">
        <v>2146</v>
      </c>
      <c r="B2147" s="3" t="s">
        <v>1878</v>
      </c>
      <c r="C2147" s="3" t="str">
        <f>"陈鸿霖"</f>
        <v>陈鸿霖</v>
      </c>
      <c r="D2147" s="3" t="s">
        <v>1911</v>
      </c>
    </row>
    <row r="2148" ht="25" customHeight="1" spans="1:4">
      <c r="A2148" s="2">
        <v>2147</v>
      </c>
      <c r="B2148" s="3" t="s">
        <v>1878</v>
      </c>
      <c r="C2148" s="3" t="str">
        <f>"梁其贵"</f>
        <v>梁其贵</v>
      </c>
      <c r="D2148" s="3" t="s">
        <v>1912</v>
      </c>
    </row>
    <row r="2149" ht="25" customHeight="1" spans="1:4">
      <c r="A2149" s="2">
        <v>2148</v>
      </c>
      <c r="B2149" s="3" t="s">
        <v>1878</v>
      </c>
      <c r="C2149" s="3" t="str">
        <f>"陈善泰"</f>
        <v>陈善泰</v>
      </c>
      <c r="D2149" s="3" t="s">
        <v>1913</v>
      </c>
    </row>
    <row r="2150" ht="25" customHeight="1" spans="1:4">
      <c r="A2150" s="2">
        <v>2149</v>
      </c>
      <c r="B2150" s="3" t="s">
        <v>1878</v>
      </c>
      <c r="C2150" s="3" t="str">
        <f>"王向向"</f>
        <v>王向向</v>
      </c>
      <c r="D2150" s="3" t="s">
        <v>1914</v>
      </c>
    </row>
    <row r="2151" ht="25" customHeight="1" spans="1:4">
      <c r="A2151" s="2">
        <v>2150</v>
      </c>
      <c r="B2151" s="3" t="s">
        <v>1878</v>
      </c>
      <c r="C2151" s="3" t="str">
        <f>"吴苏运"</f>
        <v>吴苏运</v>
      </c>
      <c r="D2151" s="3" t="s">
        <v>1228</v>
      </c>
    </row>
    <row r="2152" ht="25" customHeight="1" spans="1:4">
      <c r="A2152" s="2">
        <v>2151</v>
      </c>
      <c r="B2152" s="3" t="s">
        <v>1878</v>
      </c>
      <c r="C2152" s="3" t="str">
        <f>"王炜"</f>
        <v>王炜</v>
      </c>
      <c r="D2152" s="3" t="s">
        <v>1915</v>
      </c>
    </row>
    <row r="2153" ht="25" customHeight="1" spans="1:4">
      <c r="A2153" s="2">
        <v>2152</v>
      </c>
      <c r="B2153" s="3" t="s">
        <v>1878</v>
      </c>
      <c r="C2153" s="3" t="str">
        <f>"朱德忠"</f>
        <v>朱德忠</v>
      </c>
      <c r="D2153" s="3" t="s">
        <v>1916</v>
      </c>
    </row>
    <row r="2154" ht="25" customHeight="1" spans="1:4">
      <c r="A2154" s="2">
        <v>2153</v>
      </c>
      <c r="B2154" s="3" t="s">
        <v>1878</v>
      </c>
      <c r="C2154" s="3" t="str">
        <f>"钟敦鸽"</f>
        <v>钟敦鸽</v>
      </c>
      <c r="D2154" s="3" t="s">
        <v>1917</v>
      </c>
    </row>
    <row r="2155" ht="25" customHeight="1" spans="1:4">
      <c r="A2155" s="2">
        <v>2154</v>
      </c>
      <c r="B2155" s="3" t="s">
        <v>1878</v>
      </c>
      <c r="C2155" s="3" t="str">
        <f>"黄江"</f>
        <v>黄江</v>
      </c>
      <c r="D2155" s="3" t="s">
        <v>1918</v>
      </c>
    </row>
    <row r="2156" ht="25" customHeight="1" spans="1:4">
      <c r="A2156" s="2">
        <v>2155</v>
      </c>
      <c r="B2156" s="3" t="s">
        <v>1878</v>
      </c>
      <c r="C2156" s="3" t="str">
        <f>"王檄"</f>
        <v>王檄</v>
      </c>
      <c r="D2156" s="3" t="s">
        <v>1919</v>
      </c>
    </row>
    <row r="2157" ht="25" customHeight="1" spans="1:4">
      <c r="A2157" s="2">
        <v>2156</v>
      </c>
      <c r="B2157" s="3" t="s">
        <v>1878</v>
      </c>
      <c r="C2157" s="3" t="str">
        <f>"周喜升"</f>
        <v>周喜升</v>
      </c>
      <c r="D2157" s="3" t="s">
        <v>1920</v>
      </c>
    </row>
    <row r="2158" ht="25" customHeight="1" spans="1:4">
      <c r="A2158" s="2">
        <v>2157</v>
      </c>
      <c r="B2158" s="3" t="s">
        <v>1878</v>
      </c>
      <c r="C2158" s="3" t="str">
        <f>"陈礼帅"</f>
        <v>陈礼帅</v>
      </c>
      <c r="D2158" s="3" t="s">
        <v>1921</v>
      </c>
    </row>
    <row r="2159" ht="25" customHeight="1" spans="1:4">
      <c r="A2159" s="2">
        <v>2158</v>
      </c>
      <c r="B2159" s="3" t="s">
        <v>1878</v>
      </c>
      <c r="C2159" s="3" t="str">
        <f>"谭亮"</f>
        <v>谭亮</v>
      </c>
      <c r="D2159" s="3" t="s">
        <v>1922</v>
      </c>
    </row>
    <row r="2160" ht="25" customHeight="1" spans="1:4">
      <c r="A2160" s="2">
        <v>2159</v>
      </c>
      <c r="B2160" s="3" t="s">
        <v>1878</v>
      </c>
      <c r="C2160" s="3" t="str">
        <f>"王发震"</f>
        <v>王发震</v>
      </c>
      <c r="D2160" s="3" t="s">
        <v>1923</v>
      </c>
    </row>
    <row r="2161" ht="25" customHeight="1" spans="1:4">
      <c r="A2161" s="2">
        <v>2160</v>
      </c>
      <c r="B2161" s="3" t="s">
        <v>1878</v>
      </c>
      <c r="C2161" s="3" t="str">
        <f>"钟曦"</f>
        <v>钟曦</v>
      </c>
      <c r="D2161" s="3" t="s">
        <v>1924</v>
      </c>
    </row>
    <row r="2162" ht="25" customHeight="1" spans="1:4">
      <c r="A2162" s="2">
        <v>2161</v>
      </c>
      <c r="B2162" s="3" t="s">
        <v>1878</v>
      </c>
      <c r="C2162" s="3" t="str">
        <f>"欧志强"</f>
        <v>欧志强</v>
      </c>
      <c r="D2162" s="3" t="s">
        <v>1925</v>
      </c>
    </row>
    <row r="2163" ht="25" customHeight="1" spans="1:4">
      <c r="A2163" s="2">
        <v>2162</v>
      </c>
      <c r="B2163" s="3" t="s">
        <v>1878</v>
      </c>
      <c r="C2163" s="3" t="str">
        <f>"刘栽敏"</f>
        <v>刘栽敏</v>
      </c>
      <c r="D2163" s="3" t="s">
        <v>1926</v>
      </c>
    </row>
    <row r="2164" ht="25" customHeight="1" spans="1:4">
      <c r="A2164" s="2">
        <v>2163</v>
      </c>
      <c r="B2164" s="3" t="s">
        <v>1878</v>
      </c>
      <c r="C2164" s="3" t="str">
        <f>"卢大刚"</f>
        <v>卢大刚</v>
      </c>
      <c r="D2164" s="3" t="s">
        <v>1927</v>
      </c>
    </row>
    <row r="2165" ht="25" customHeight="1" spans="1:4">
      <c r="A2165" s="2">
        <v>2164</v>
      </c>
      <c r="B2165" s="3" t="s">
        <v>1878</v>
      </c>
      <c r="C2165" s="3" t="str">
        <f>"张作超"</f>
        <v>张作超</v>
      </c>
      <c r="D2165" s="3" t="s">
        <v>567</v>
      </c>
    </row>
    <row r="2166" ht="25" customHeight="1" spans="1:4">
      <c r="A2166" s="2">
        <v>2165</v>
      </c>
      <c r="B2166" s="3" t="s">
        <v>1878</v>
      </c>
      <c r="C2166" s="3" t="str">
        <f>"陈海文"</f>
        <v>陈海文</v>
      </c>
      <c r="D2166" s="3" t="s">
        <v>1772</v>
      </c>
    </row>
    <row r="2167" ht="25" customHeight="1" spans="1:4">
      <c r="A2167" s="2">
        <v>2166</v>
      </c>
      <c r="B2167" s="3" t="s">
        <v>1878</v>
      </c>
      <c r="C2167" s="3" t="str">
        <f>"吴昊"</f>
        <v>吴昊</v>
      </c>
      <c r="D2167" s="3" t="s">
        <v>1879</v>
      </c>
    </row>
    <row r="2168" ht="25" customHeight="1" spans="1:4">
      <c r="A2168" s="2">
        <v>2167</v>
      </c>
      <c r="B2168" s="3" t="s">
        <v>1878</v>
      </c>
      <c r="C2168" s="3" t="str">
        <f>"颜为彬"</f>
        <v>颜为彬</v>
      </c>
      <c r="D2168" s="3" t="s">
        <v>1928</v>
      </c>
    </row>
    <row r="2169" ht="25" customHeight="1" spans="1:4">
      <c r="A2169" s="2">
        <v>2168</v>
      </c>
      <c r="B2169" s="3" t="s">
        <v>1878</v>
      </c>
      <c r="C2169" s="3" t="str">
        <f>"丁有冠"</f>
        <v>丁有冠</v>
      </c>
      <c r="D2169" s="3" t="s">
        <v>1929</v>
      </c>
    </row>
    <row r="2170" ht="25" customHeight="1" spans="1:4">
      <c r="A2170" s="2">
        <v>2169</v>
      </c>
      <c r="B2170" s="3" t="s">
        <v>1878</v>
      </c>
      <c r="C2170" s="3" t="str">
        <f>"张运糁"</f>
        <v>张运糁</v>
      </c>
      <c r="D2170" s="3" t="s">
        <v>1444</v>
      </c>
    </row>
    <row r="2171" ht="25" customHeight="1" spans="1:4">
      <c r="A2171" s="2">
        <v>2170</v>
      </c>
      <c r="B2171" s="3" t="s">
        <v>1878</v>
      </c>
      <c r="C2171" s="3" t="str">
        <f>"贾晓鸣"</f>
        <v>贾晓鸣</v>
      </c>
      <c r="D2171" s="3" t="s">
        <v>1930</v>
      </c>
    </row>
    <row r="2172" ht="25" customHeight="1" spans="1:4">
      <c r="A2172" s="2">
        <v>2171</v>
      </c>
      <c r="B2172" s="3" t="s">
        <v>1878</v>
      </c>
      <c r="C2172" s="3" t="str">
        <f>"詹达程"</f>
        <v>詹达程</v>
      </c>
      <c r="D2172" s="3" t="s">
        <v>1931</v>
      </c>
    </row>
    <row r="2173" ht="25" customHeight="1" spans="1:4">
      <c r="A2173" s="2">
        <v>2172</v>
      </c>
      <c r="B2173" s="3" t="s">
        <v>1878</v>
      </c>
      <c r="C2173" s="3" t="str">
        <f>"李建汶"</f>
        <v>李建汶</v>
      </c>
      <c r="D2173" s="3" t="s">
        <v>1932</v>
      </c>
    </row>
    <row r="2174" ht="25" customHeight="1" spans="1:4">
      <c r="A2174" s="2">
        <v>2173</v>
      </c>
      <c r="B2174" s="3" t="s">
        <v>1878</v>
      </c>
      <c r="C2174" s="3" t="str">
        <f>"王云景"</f>
        <v>王云景</v>
      </c>
      <c r="D2174" s="3" t="s">
        <v>533</v>
      </c>
    </row>
    <row r="2175" ht="25" customHeight="1" spans="1:4">
      <c r="A2175" s="2">
        <v>2174</v>
      </c>
      <c r="B2175" s="3" t="s">
        <v>1878</v>
      </c>
      <c r="C2175" s="3" t="str">
        <f>"梁铭"</f>
        <v>梁铭</v>
      </c>
      <c r="D2175" s="3" t="s">
        <v>1933</v>
      </c>
    </row>
    <row r="2176" ht="25" customHeight="1" spans="1:4">
      <c r="A2176" s="2">
        <v>2175</v>
      </c>
      <c r="B2176" s="3" t="s">
        <v>1878</v>
      </c>
      <c r="C2176" s="3" t="str">
        <f>"李江"</f>
        <v>李江</v>
      </c>
      <c r="D2176" s="3" t="s">
        <v>1934</v>
      </c>
    </row>
    <row r="2177" ht="25" customHeight="1" spans="1:4">
      <c r="A2177" s="2">
        <v>2176</v>
      </c>
      <c r="B2177" s="3" t="s">
        <v>1878</v>
      </c>
      <c r="C2177" s="3" t="str">
        <f>"蔡兴翔"</f>
        <v>蔡兴翔</v>
      </c>
      <c r="D2177" s="3" t="s">
        <v>1935</v>
      </c>
    </row>
    <row r="2178" ht="25" customHeight="1" spans="1:4">
      <c r="A2178" s="2">
        <v>2177</v>
      </c>
      <c r="B2178" s="3" t="s">
        <v>1878</v>
      </c>
      <c r="C2178" s="3" t="str">
        <f>"蔡崇法"</f>
        <v>蔡崇法</v>
      </c>
      <c r="D2178" s="3" t="s">
        <v>1936</v>
      </c>
    </row>
    <row r="2179" ht="25" customHeight="1" spans="1:4">
      <c r="A2179" s="2">
        <v>2178</v>
      </c>
      <c r="B2179" s="3" t="s">
        <v>1878</v>
      </c>
      <c r="C2179" s="3" t="str">
        <f>"吴钟柱"</f>
        <v>吴钟柱</v>
      </c>
      <c r="D2179" s="3" t="s">
        <v>1937</v>
      </c>
    </row>
    <row r="2180" ht="25" customHeight="1" spans="1:4">
      <c r="A2180" s="2">
        <v>2179</v>
      </c>
      <c r="B2180" s="3" t="s">
        <v>1878</v>
      </c>
      <c r="C2180" s="3" t="str">
        <f>"郑家良"</f>
        <v>郑家良</v>
      </c>
      <c r="D2180" s="3" t="s">
        <v>163</v>
      </c>
    </row>
    <row r="2181" ht="25" customHeight="1" spans="1:4">
      <c r="A2181" s="2">
        <v>2180</v>
      </c>
      <c r="B2181" s="3" t="s">
        <v>1878</v>
      </c>
      <c r="C2181" s="3" t="str">
        <f>"王裕达"</f>
        <v>王裕达</v>
      </c>
      <c r="D2181" s="3" t="s">
        <v>1938</v>
      </c>
    </row>
    <row r="2182" ht="25" customHeight="1" spans="1:4">
      <c r="A2182" s="2">
        <v>2181</v>
      </c>
      <c r="B2182" s="3" t="s">
        <v>1878</v>
      </c>
      <c r="C2182" s="3" t="str">
        <f>"王富民"</f>
        <v>王富民</v>
      </c>
      <c r="D2182" s="3" t="s">
        <v>1939</v>
      </c>
    </row>
    <row r="2183" ht="25" customHeight="1" spans="1:4">
      <c r="A2183" s="2">
        <v>2182</v>
      </c>
      <c r="B2183" s="3" t="s">
        <v>1878</v>
      </c>
      <c r="C2183" s="3" t="str">
        <f>"桂成功"</f>
        <v>桂成功</v>
      </c>
      <c r="D2183" s="3" t="s">
        <v>537</v>
      </c>
    </row>
    <row r="2184" ht="25" customHeight="1" spans="1:4">
      <c r="A2184" s="2">
        <v>2183</v>
      </c>
      <c r="B2184" s="3" t="s">
        <v>1878</v>
      </c>
      <c r="C2184" s="3" t="str">
        <f>"陈飞"</f>
        <v>陈飞</v>
      </c>
      <c r="D2184" s="3" t="s">
        <v>1940</v>
      </c>
    </row>
    <row r="2185" ht="25" customHeight="1" spans="1:4">
      <c r="A2185" s="2">
        <v>2184</v>
      </c>
      <c r="B2185" s="3" t="s">
        <v>1878</v>
      </c>
      <c r="C2185" s="3" t="str">
        <f>"秦德范"</f>
        <v>秦德范</v>
      </c>
      <c r="D2185" s="3" t="s">
        <v>1941</v>
      </c>
    </row>
    <row r="2186" ht="25" customHeight="1" spans="1:4">
      <c r="A2186" s="2">
        <v>2185</v>
      </c>
      <c r="B2186" s="3" t="s">
        <v>1878</v>
      </c>
      <c r="C2186" s="3" t="str">
        <f>"戴儒山"</f>
        <v>戴儒山</v>
      </c>
      <c r="D2186" s="3" t="s">
        <v>1942</v>
      </c>
    </row>
    <row r="2187" ht="25" customHeight="1" spans="1:4">
      <c r="A2187" s="2">
        <v>2186</v>
      </c>
      <c r="B2187" s="3" t="s">
        <v>1878</v>
      </c>
      <c r="C2187" s="3" t="str">
        <f>"吴体斌"</f>
        <v>吴体斌</v>
      </c>
      <c r="D2187" s="3" t="s">
        <v>1943</v>
      </c>
    </row>
    <row r="2188" ht="25" customHeight="1" spans="1:4">
      <c r="A2188" s="2">
        <v>2187</v>
      </c>
      <c r="B2188" s="3" t="s">
        <v>1878</v>
      </c>
      <c r="C2188" s="3" t="str">
        <f>"陈铭"</f>
        <v>陈铭</v>
      </c>
      <c r="D2188" s="3" t="s">
        <v>1881</v>
      </c>
    </row>
    <row r="2189" ht="25" customHeight="1" spans="1:4">
      <c r="A2189" s="2">
        <v>2188</v>
      </c>
      <c r="B2189" s="3" t="s">
        <v>1878</v>
      </c>
      <c r="C2189" s="3" t="str">
        <f>"王书鹏"</f>
        <v>王书鹏</v>
      </c>
      <c r="D2189" s="3" t="s">
        <v>1228</v>
      </c>
    </row>
    <row r="2190" ht="25" customHeight="1" spans="1:4">
      <c r="A2190" s="2">
        <v>2189</v>
      </c>
      <c r="B2190" s="3" t="s">
        <v>1878</v>
      </c>
      <c r="C2190" s="3" t="str">
        <f>"胡茂俊"</f>
        <v>胡茂俊</v>
      </c>
      <c r="D2190" s="3" t="s">
        <v>1944</v>
      </c>
    </row>
    <row r="2191" ht="25" customHeight="1" spans="1:4">
      <c r="A2191" s="2">
        <v>2190</v>
      </c>
      <c r="B2191" s="3" t="s">
        <v>1878</v>
      </c>
      <c r="C2191" s="3" t="str">
        <f>"丁伟俊"</f>
        <v>丁伟俊</v>
      </c>
      <c r="D2191" s="3" t="s">
        <v>1945</v>
      </c>
    </row>
    <row r="2192" ht="25" customHeight="1" spans="1:4">
      <c r="A2192" s="2">
        <v>2191</v>
      </c>
      <c r="B2192" s="3" t="s">
        <v>1878</v>
      </c>
      <c r="C2192" s="3" t="str">
        <f>"翁书琪"</f>
        <v>翁书琪</v>
      </c>
      <c r="D2192" s="3" t="s">
        <v>1946</v>
      </c>
    </row>
    <row r="2193" ht="25" customHeight="1" spans="1:4">
      <c r="A2193" s="2">
        <v>2192</v>
      </c>
      <c r="B2193" s="3" t="s">
        <v>1878</v>
      </c>
      <c r="C2193" s="3" t="str">
        <f>"庄多灏"</f>
        <v>庄多灏</v>
      </c>
      <c r="D2193" s="3" t="s">
        <v>1947</v>
      </c>
    </row>
    <row r="2194" ht="25" customHeight="1" spans="1:4">
      <c r="A2194" s="2">
        <v>2193</v>
      </c>
      <c r="B2194" s="3" t="s">
        <v>1878</v>
      </c>
      <c r="C2194" s="3" t="str">
        <f>"欧阳继宁"</f>
        <v>欧阳继宁</v>
      </c>
      <c r="D2194" s="3" t="s">
        <v>1948</v>
      </c>
    </row>
    <row r="2195" ht="25" customHeight="1" spans="1:4">
      <c r="A2195" s="2">
        <v>2194</v>
      </c>
      <c r="B2195" s="3" t="s">
        <v>1878</v>
      </c>
      <c r="C2195" s="3" t="str">
        <f>"黄龙"</f>
        <v>黄龙</v>
      </c>
      <c r="D2195" s="3" t="s">
        <v>1949</v>
      </c>
    </row>
    <row r="2196" ht="25" customHeight="1" spans="1:4">
      <c r="A2196" s="2">
        <v>2195</v>
      </c>
      <c r="B2196" s="3" t="s">
        <v>1878</v>
      </c>
      <c r="C2196" s="3" t="str">
        <f>"黄诚阳"</f>
        <v>黄诚阳</v>
      </c>
      <c r="D2196" s="3" t="s">
        <v>1950</v>
      </c>
    </row>
    <row r="2197" ht="25" customHeight="1" spans="1:4">
      <c r="A2197" s="2">
        <v>2196</v>
      </c>
      <c r="B2197" s="3" t="s">
        <v>1878</v>
      </c>
      <c r="C2197" s="3" t="str">
        <f>"郭启宏"</f>
        <v>郭启宏</v>
      </c>
      <c r="D2197" s="3" t="s">
        <v>1951</v>
      </c>
    </row>
    <row r="2198" ht="25" customHeight="1" spans="1:4">
      <c r="A2198" s="2">
        <v>2197</v>
      </c>
      <c r="B2198" s="3" t="s">
        <v>1878</v>
      </c>
      <c r="C2198" s="3" t="str">
        <f>"符传益"</f>
        <v>符传益</v>
      </c>
      <c r="D2198" s="3" t="s">
        <v>1952</v>
      </c>
    </row>
    <row r="2199" ht="25" customHeight="1" spans="1:4">
      <c r="A2199" s="2">
        <v>2198</v>
      </c>
      <c r="B2199" s="3" t="s">
        <v>1878</v>
      </c>
      <c r="C2199" s="3" t="str">
        <f>"吕召刚"</f>
        <v>吕召刚</v>
      </c>
      <c r="D2199" s="3" t="s">
        <v>1953</v>
      </c>
    </row>
    <row r="2200" ht="25" customHeight="1" spans="1:4">
      <c r="A2200" s="2">
        <v>2199</v>
      </c>
      <c r="B2200" s="3" t="s">
        <v>1954</v>
      </c>
      <c r="C2200" s="3" t="str">
        <f>"叶彩菊"</f>
        <v>叶彩菊</v>
      </c>
      <c r="D2200" s="3" t="s">
        <v>1955</v>
      </c>
    </row>
    <row r="2201" ht="25" customHeight="1" spans="1:4">
      <c r="A2201" s="2">
        <v>2200</v>
      </c>
      <c r="B2201" s="3" t="s">
        <v>1954</v>
      </c>
      <c r="C2201" s="3" t="str">
        <f>"林轩羽"</f>
        <v>林轩羽</v>
      </c>
      <c r="D2201" s="3" t="s">
        <v>1956</v>
      </c>
    </row>
    <row r="2202" ht="25" customHeight="1" spans="1:4">
      <c r="A2202" s="2">
        <v>2201</v>
      </c>
      <c r="B2202" s="3" t="s">
        <v>1954</v>
      </c>
      <c r="C2202" s="3" t="str">
        <f>"马慧琴"</f>
        <v>马慧琴</v>
      </c>
      <c r="D2202" s="3" t="s">
        <v>1957</v>
      </c>
    </row>
    <row r="2203" ht="25" customHeight="1" spans="1:4">
      <c r="A2203" s="2">
        <v>2202</v>
      </c>
      <c r="B2203" s="3" t="s">
        <v>1954</v>
      </c>
      <c r="C2203" s="3" t="str">
        <f>"陈雅雅"</f>
        <v>陈雅雅</v>
      </c>
      <c r="D2203" s="3" t="s">
        <v>1958</v>
      </c>
    </row>
    <row r="2204" ht="25" customHeight="1" spans="1:4">
      <c r="A2204" s="2">
        <v>2203</v>
      </c>
      <c r="B2204" s="3" t="s">
        <v>1954</v>
      </c>
      <c r="C2204" s="3" t="str">
        <f>"翁恋"</f>
        <v>翁恋</v>
      </c>
      <c r="D2204" s="3" t="s">
        <v>1959</v>
      </c>
    </row>
    <row r="2205" ht="25" customHeight="1" spans="1:4">
      <c r="A2205" s="2">
        <v>2204</v>
      </c>
      <c r="B2205" s="3" t="s">
        <v>1954</v>
      </c>
      <c r="C2205" s="3" t="str">
        <f>"吉丽娜"</f>
        <v>吉丽娜</v>
      </c>
      <c r="D2205" s="3" t="s">
        <v>1960</v>
      </c>
    </row>
    <row r="2206" ht="25" customHeight="1" spans="1:4">
      <c r="A2206" s="2">
        <v>2205</v>
      </c>
      <c r="B2206" s="3" t="s">
        <v>1954</v>
      </c>
      <c r="C2206" s="3" t="str">
        <f>"周倩倩"</f>
        <v>周倩倩</v>
      </c>
      <c r="D2206" s="3" t="s">
        <v>1961</v>
      </c>
    </row>
    <row r="2207" ht="25" customHeight="1" spans="1:4">
      <c r="A2207" s="2">
        <v>2206</v>
      </c>
      <c r="B2207" s="3" t="s">
        <v>1954</v>
      </c>
      <c r="C2207" s="3" t="str">
        <f>"陈子威"</f>
        <v>陈子威</v>
      </c>
      <c r="D2207" s="3" t="s">
        <v>1962</v>
      </c>
    </row>
    <row r="2208" ht="25" customHeight="1" spans="1:4">
      <c r="A2208" s="2">
        <v>2207</v>
      </c>
      <c r="B2208" s="3" t="s">
        <v>1954</v>
      </c>
      <c r="C2208" s="3" t="str">
        <f>"黎梦娜"</f>
        <v>黎梦娜</v>
      </c>
      <c r="D2208" s="3" t="s">
        <v>1963</v>
      </c>
    </row>
    <row r="2209" ht="25" customHeight="1" spans="1:4">
      <c r="A2209" s="2">
        <v>2208</v>
      </c>
      <c r="B2209" s="3" t="s">
        <v>1954</v>
      </c>
      <c r="C2209" s="3" t="str">
        <f>"吴涓"</f>
        <v>吴涓</v>
      </c>
      <c r="D2209" s="3" t="s">
        <v>25</v>
      </c>
    </row>
    <row r="2210" ht="25" customHeight="1" spans="1:4">
      <c r="A2210" s="2">
        <v>2209</v>
      </c>
      <c r="B2210" s="3" t="s">
        <v>1954</v>
      </c>
      <c r="C2210" s="3" t="str">
        <f>"何晓浪"</f>
        <v>何晓浪</v>
      </c>
      <c r="D2210" s="3" t="s">
        <v>1964</v>
      </c>
    </row>
    <row r="2211" ht="25" customHeight="1" spans="1:4">
      <c r="A2211" s="2">
        <v>2210</v>
      </c>
      <c r="B2211" s="3" t="s">
        <v>1954</v>
      </c>
      <c r="C2211" s="3" t="str">
        <f>"杜晓雯"</f>
        <v>杜晓雯</v>
      </c>
      <c r="D2211" s="3" t="s">
        <v>1965</v>
      </c>
    </row>
    <row r="2212" ht="25" customHeight="1" spans="1:4">
      <c r="A2212" s="2">
        <v>2211</v>
      </c>
      <c r="B2212" s="3" t="s">
        <v>1954</v>
      </c>
      <c r="C2212" s="3" t="str">
        <f>"郑愉丽"</f>
        <v>郑愉丽</v>
      </c>
      <c r="D2212" s="3" t="s">
        <v>1740</v>
      </c>
    </row>
    <row r="2213" ht="25" customHeight="1" spans="1:4">
      <c r="A2213" s="2">
        <v>2212</v>
      </c>
      <c r="B2213" s="3" t="s">
        <v>1954</v>
      </c>
      <c r="C2213" s="3" t="str">
        <f>"苏钰婷"</f>
        <v>苏钰婷</v>
      </c>
      <c r="D2213" s="3" t="s">
        <v>366</v>
      </c>
    </row>
    <row r="2214" ht="25" customHeight="1" spans="1:4">
      <c r="A2214" s="2">
        <v>2213</v>
      </c>
      <c r="B2214" s="3" t="s">
        <v>1954</v>
      </c>
      <c r="C2214" s="3" t="str">
        <f>"叶蔚馨"</f>
        <v>叶蔚馨</v>
      </c>
      <c r="D2214" s="3" t="s">
        <v>752</v>
      </c>
    </row>
    <row r="2215" ht="25" customHeight="1" spans="1:4">
      <c r="A2215" s="2">
        <v>2214</v>
      </c>
      <c r="B2215" s="3" t="s">
        <v>1954</v>
      </c>
      <c r="C2215" s="3" t="str">
        <f>"翁秋菊"</f>
        <v>翁秋菊</v>
      </c>
      <c r="D2215" s="3" t="s">
        <v>1966</v>
      </c>
    </row>
    <row r="2216" ht="25" customHeight="1" spans="1:4">
      <c r="A2216" s="2">
        <v>2215</v>
      </c>
      <c r="B2216" s="3" t="s">
        <v>1954</v>
      </c>
      <c r="C2216" s="3" t="str">
        <f>"张贵玲"</f>
        <v>张贵玲</v>
      </c>
      <c r="D2216" s="3" t="s">
        <v>1967</v>
      </c>
    </row>
    <row r="2217" ht="25" customHeight="1" spans="1:4">
      <c r="A2217" s="2">
        <v>2216</v>
      </c>
      <c r="B2217" s="3" t="s">
        <v>1954</v>
      </c>
      <c r="C2217" s="3" t="str">
        <f>"赵文丽"</f>
        <v>赵文丽</v>
      </c>
      <c r="D2217" s="3" t="s">
        <v>1968</v>
      </c>
    </row>
    <row r="2218" ht="25" customHeight="1" spans="1:4">
      <c r="A2218" s="2">
        <v>2217</v>
      </c>
      <c r="B2218" s="3" t="s">
        <v>1954</v>
      </c>
      <c r="C2218" s="3" t="str">
        <f>"钟雅芝"</f>
        <v>钟雅芝</v>
      </c>
      <c r="D2218" s="3" t="s">
        <v>1969</v>
      </c>
    </row>
    <row r="2219" ht="25" customHeight="1" spans="1:4">
      <c r="A2219" s="2">
        <v>2218</v>
      </c>
      <c r="B2219" s="3" t="s">
        <v>1954</v>
      </c>
      <c r="C2219" s="3" t="str">
        <f>"李小燕"</f>
        <v>李小燕</v>
      </c>
      <c r="D2219" s="3" t="s">
        <v>1970</v>
      </c>
    </row>
    <row r="2220" ht="25" customHeight="1" spans="1:4">
      <c r="A2220" s="2">
        <v>2219</v>
      </c>
      <c r="B2220" s="3" t="s">
        <v>1954</v>
      </c>
      <c r="C2220" s="3" t="str">
        <f>"羊彩虹"</f>
        <v>羊彩虹</v>
      </c>
      <c r="D2220" s="3" t="s">
        <v>1971</v>
      </c>
    </row>
    <row r="2221" ht="25" customHeight="1" spans="1:4">
      <c r="A2221" s="2">
        <v>2220</v>
      </c>
      <c r="B2221" s="3" t="s">
        <v>1954</v>
      </c>
      <c r="C2221" s="3" t="str">
        <f>"周婕"</f>
        <v>周婕</v>
      </c>
      <c r="D2221" s="3" t="s">
        <v>1972</v>
      </c>
    </row>
    <row r="2222" ht="25" customHeight="1" spans="1:4">
      <c r="A2222" s="2">
        <v>2221</v>
      </c>
      <c r="B2222" s="3" t="s">
        <v>1954</v>
      </c>
      <c r="C2222" s="3" t="str">
        <f>"祝丽萍"</f>
        <v>祝丽萍</v>
      </c>
      <c r="D2222" s="3" t="s">
        <v>1973</v>
      </c>
    </row>
    <row r="2223" ht="25" customHeight="1" spans="1:4">
      <c r="A2223" s="2">
        <v>2222</v>
      </c>
      <c r="B2223" s="3" t="s">
        <v>1954</v>
      </c>
      <c r="C2223" s="3" t="str">
        <f>"王燕"</f>
        <v>王燕</v>
      </c>
      <c r="D2223" s="3" t="s">
        <v>1974</v>
      </c>
    </row>
    <row r="2224" ht="25" customHeight="1" spans="1:4">
      <c r="A2224" s="2">
        <v>2223</v>
      </c>
      <c r="B2224" s="3" t="s">
        <v>1954</v>
      </c>
      <c r="C2224" s="3" t="str">
        <f>"李珠"</f>
        <v>李珠</v>
      </c>
      <c r="D2224" s="3" t="s">
        <v>725</v>
      </c>
    </row>
    <row r="2225" ht="25" customHeight="1" spans="1:4">
      <c r="A2225" s="2">
        <v>2224</v>
      </c>
      <c r="B2225" s="3" t="s">
        <v>1954</v>
      </c>
      <c r="C2225" s="3" t="str">
        <f>"邓运斌"</f>
        <v>邓运斌</v>
      </c>
      <c r="D2225" s="3" t="s">
        <v>1975</v>
      </c>
    </row>
    <row r="2226" ht="25" customHeight="1" spans="1:4">
      <c r="A2226" s="2">
        <v>2225</v>
      </c>
      <c r="B2226" s="3" t="s">
        <v>1954</v>
      </c>
      <c r="C2226" s="3" t="str">
        <f>"符羡妹"</f>
        <v>符羡妹</v>
      </c>
      <c r="D2226" s="3" t="s">
        <v>1976</v>
      </c>
    </row>
    <row r="2227" ht="25" customHeight="1" spans="1:4">
      <c r="A2227" s="2">
        <v>2226</v>
      </c>
      <c r="B2227" s="3" t="s">
        <v>1954</v>
      </c>
      <c r="C2227" s="3" t="str">
        <f>"王发乐"</f>
        <v>王发乐</v>
      </c>
      <c r="D2227" s="3" t="s">
        <v>1977</v>
      </c>
    </row>
    <row r="2228" ht="25" customHeight="1" spans="1:4">
      <c r="A2228" s="2">
        <v>2227</v>
      </c>
      <c r="B2228" s="3" t="s">
        <v>1954</v>
      </c>
      <c r="C2228" s="3" t="str">
        <f>"聂清龄"</f>
        <v>聂清龄</v>
      </c>
      <c r="D2228" s="3" t="s">
        <v>952</v>
      </c>
    </row>
    <row r="2229" ht="25" customHeight="1" spans="1:4">
      <c r="A2229" s="2">
        <v>2228</v>
      </c>
      <c r="B2229" s="3" t="s">
        <v>1954</v>
      </c>
      <c r="C2229" s="3" t="str">
        <f>"迟煜佩"</f>
        <v>迟煜佩</v>
      </c>
      <c r="D2229" s="3" t="s">
        <v>1978</v>
      </c>
    </row>
    <row r="2230" ht="25" customHeight="1" spans="1:4">
      <c r="A2230" s="2">
        <v>2229</v>
      </c>
      <c r="B2230" s="3" t="s">
        <v>1954</v>
      </c>
      <c r="C2230" s="3" t="str">
        <f>"许小洁"</f>
        <v>许小洁</v>
      </c>
      <c r="D2230" s="3" t="s">
        <v>1979</v>
      </c>
    </row>
    <row r="2231" ht="25" customHeight="1" spans="1:4">
      <c r="A2231" s="2">
        <v>2230</v>
      </c>
      <c r="B2231" s="3" t="s">
        <v>1954</v>
      </c>
      <c r="C2231" s="3" t="str">
        <f>"王云儿"</f>
        <v>王云儿</v>
      </c>
      <c r="D2231" s="3" t="s">
        <v>1980</v>
      </c>
    </row>
    <row r="2232" ht="25" customHeight="1" spans="1:4">
      <c r="A2232" s="2">
        <v>2231</v>
      </c>
      <c r="B2232" s="3" t="s">
        <v>1954</v>
      </c>
      <c r="C2232" s="3" t="str">
        <f>"陈冬来"</f>
        <v>陈冬来</v>
      </c>
      <c r="D2232" s="3" t="s">
        <v>1981</v>
      </c>
    </row>
    <row r="2233" ht="25" customHeight="1" spans="1:4">
      <c r="A2233" s="2">
        <v>2232</v>
      </c>
      <c r="B2233" s="3" t="s">
        <v>1954</v>
      </c>
      <c r="C2233" s="3" t="str">
        <f>"郑小梅"</f>
        <v>郑小梅</v>
      </c>
      <c r="D2233" s="3" t="s">
        <v>1982</v>
      </c>
    </row>
    <row r="2234" ht="25" customHeight="1" spans="1:4">
      <c r="A2234" s="2">
        <v>2233</v>
      </c>
      <c r="B2234" s="3" t="s">
        <v>1954</v>
      </c>
      <c r="C2234" s="3" t="str">
        <f>"朱丽娜"</f>
        <v>朱丽娜</v>
      </c>
      <c r="D2234" s="3" t="s">
        <v>1983</v>
      </c>
    </row>
    <row r="2235" ht="25" customHeight="1" spans="1:4">
      <c r="A2235" s="2">
        <v>2234</v>
      </c>
      <c r="B2235" s="3" t="s">
        <v>1954</v>
      </c>
      <c r="C2235" s="3" t="str">
        <f>"陈春雨"</f>
        <v>陈春雨</v>
      </c>
      <c r="D2235" s="3" t="s">
        <v>1984</v>
      </c>
    </row>
    <row r="2236" ht="25" customHeight="1" spans="1:4">
      <c r="A2236" s="2">
        <v>2235</v>
      </c>
      <c r="B2236" s="3" t="s">
        <v>1954</v>
      </c>
      <c r="C2236" s="3" t="str">
        <f>"王彩爱"</f>
        <v>王彩爱</v>
      </c>
      <c r="D2236" s="3" t="s">
        <v>1985</v>
      </c>
    </row>
    <row r="2237" ht="25" customHeight="1" spans="1:4">
      <c r="A2237" s="2">
        <v>2236</v>
      </c>
      <c r="B2237" s="3" t="s">
        <v>1954</v>
      </c>
      <c r="C2237" s="3" t="str">
        <f>"林佳佳"</f>
        <v>林佳佳</v>
      </c>
      <c r="D2237" s="3" t="s">
        <v>1986</v>
      </c>
    </row>
    <row r="2238" ht="25" customHeight="1" spans="1:4">
      <c r="A2238" s="2">
        <v>2237</v>
      </c>
      <c r="B2238" s="3" t="s">
        <v>1954</v>
      </c>
      <c r="C2238" s="3" t="str">
        <f>"丁璧君"</f>
        <v>丁璧君</v>
      </c>
      <c r="D2238" s="3" t="s">
        <v>1496</v>
      </c>
    </row>
    <row r="2239" ht="25" customHeight="1" spans="1:4">
      <c r="A2239" s="2">
        <v>2238</v>
      </c>
      <c r="B2239" s="3" t="s">
        <v>1954</v>
      </c>
      <c r="C2239" s="3" t="str">
        <f>"符宇妙"</f>
        <v>符宇妙</v>
      </c>
      <c r="D2239" s="3" t="s">
        <v>1987</v>
      </c>
    </row>
    <row r="2240" ht="25" customHeight="1" spans="1:4">
      <c r="A2240" s="2">
        <v>2239</v>
      </c>
      <c r="B2240" s="3" t="s">
        <v>1954</v>
      </c>
      <c r="C2240" s="3" t="str">
        <f>"王丽颖"</f>
        <v>王丽颖</v>
      </c>
      <c r="D2240" s="3" t="s">
        <v>946</v>
      </c>
    </row>
    <row r="2241" ht="25" customHeight="1" spans="1:4">
      <c r="A2241" s="2">
        <v>2240</v>
      </c>
      <c r="B2241" s="3" t="s">
        <v>1954</v>
      </c>
      <c r="C2241" s="3" t="str">
        <f>"陈坤莲"</f>
        <v>陈坤莲</v>
      </c>
      <c r="D2241" s="3" t="s">
        <v>1988</v>
      </c>
    </row>
    <row r="2242" ht="25" customHeight="1" spans="1:4">
      <c r="A2242" s="2">
        <v>2241</v>
      </c>
      <c r="B2242" s="3" t="s">
        <v>1954</v>
      </c>
      <c r="C2242" s="3" t="str">
        <f>"林朝然"</f>
        <v>林朝然</v>
      </c>
      <c r="D2242" s="3" t="s">
        <v>1989</v>
      </c>
    </row>
    <row r="2243" ht="25" customHeight="1" spans="1:4">
      <c r="A2243" s="2">
        <v>2242</v>
      </c>
      <c r="B2243" s="3" t="s">
        <v>1954</v>
      </c>
      <c r="C2243" s="3" t="str">
        <f>"王小丽"</f>
        <v>王小丽</v>
      </c>
      <c r="D2243" s="3" t="s">
        <v>796</v>
      </c>
    </row>
    <row r="2244" ht="25" customHeight="1" spans="1:4">
      <c r="A2244" s="2">
        <v>2243</v>
      </c>
      <c r="B2244" s="3" t="s">
        <v>1954</v>
      </c>
      <c r="C2244" s="3" t="str">
        <f>"卢薇"</f>
        <v>卢薇</v>
      </c>
      <c r="D2244" s="3" t="s">
        <v>1688</v>
      </c>
    </row>
    <row r="2245" ht="25" customHeight="1" spans="1:4">
      <c r="A2245" s="2">
        <v>2244</v>
      </c>
      <c r="B2245" s="3" t="s">
        <v>1954</v>
      </c>
      <c r="C2245" s="3" t="str">
        <f>"唐桂美"</f>
        <v>唐桂美</v>
      </c>
      <c r="D2245" s="3" t="s">
        <v>1021</v>
      </c>
    </row>
    <row r="2246" ht="25" customHeight="1" spans="1:4">
      <c r="A2246" s="2">
        <v>2245</v>
      </c>
      <c r="B2246" s="3" t="s">
        <v>1954</v>
      </c>
      <c r="C2246" s="3" t="str">
        <f>"郑帝丽"</f>
        <v>郑帝丽</v>
      </c>
      <c r="D2246" s="3" t="s">
        <v>1990</v>
      </c>
    </row>
    <row r="2247" ht="25" customHeight="1" spans="1:4">
      <c r="A2247" s="2">
        <v>2246</v>
      </c>
      <c r="B2247" s="3" t="s">
        <v>1954</v>
      </c>
      <c r="C2247" s="3" t="str">
        <f>"王蕃蓉"</f>
        <v>王蕃蓉</v>
      </c>
      <c r="D2247" s="3" t="s">
        <v>1991</v>
      </c>
    </row>
    <row r="2248" ht="25" customHeight="1" spans="1:4">
      <c r="A2248" s="2">
        <v>2247</v>
      </c>
      <c r="B2248" s="3" t="s">
        <v>1954</v>
      </c>
      <c r="C2248" s="3" t="str">
        <f>"赵玉梅"</f>
        <v>赵玉梅</v>
      </c>
      <c r="D2248" s="3" t="s">
        <v>1992</v>
      </c>
    </row>
    <row r="2249" ht="25" customHeight="1" spans="1:4">
      <c r="A2249" s="2">
        <v>2248</v>
      </c>
      <c r="B2249" s="3" t="s">
        <v>1954</v>
      </c>
      <c r="C2249" s="3" t="str">
        <f>"王芯怡"</f>
        <v>王芯怡</v>
      </c>
      <c r="D2249" s="3" t="s">
        <v>1993</v>
      </c>
    </row>
    <row r="2250" ht="25" customHeight="1" spans="1:4">
      <c r="A2250" s="2">
        <v>2249</v>
      </c>
      <c r="B2250" s="3" t="s">
        <v>1954</v>
      </c>
      <c r="C2250" s="3" t="str">
        <f>"林泉"</f>
        <v>林泉</v>
      </c>
      <c r="D2250" s="3" t="s">
        <v>1994</v>
      </c>
    </row>
    <row r="2251" ht="25" customHeight="1" spans="1:4">
      <c r="A2251" s="2">
        <v>2250</v>
      </c>
      <c r="B2251" s="3" t="s">
        <v>1954</v>
      </c>
      <c r="C2251" s="3" t="str">
        <f>"黄爱红"</f>
        <v>黄爱红</v>
      </c>
      <c r="D2251" s="3" t="s">
        <v>1409</v>
      </c>
    </row>
    <row r="2252" ht="25" customHeight="1" spans="1:4">
      <c r="A2252" s="2">
        <v>2251</v>
      </c>
      <c r="B2252" s="3" t="s">
        <v>1954</v>
      </c>
      <c r="C2252" s="3" t="str">
        <f>"钟珊"</f>
        <v>钟珊</v>
      </c>
      <c r="D2252" s="3" t="s">
        <v>1995</v>
      </c>
    </row>
    <row r="2253" ht="25" customHeight="1" spans="1:4">
      <c r="A2253" s="2">
        <v>2252</v>
      </c>
      <c r="B2253" s="3" t="s">
        <v>1954</v>
      </c>
      <c r="C2253" s="3" t="str">
        <f>"唐嘉慧"</f>
        <v>唐嘉慧</v>
      </c>
      <c r="D2253" s="3" t="s">
        <v>1996</v>
      </c>
    </row>
    <row r="2254" ht="25" customHeight="1" spans="1:4">
      <c r="A2254" s="2">
        <v>2253</v>
      </c>
      <c r="B2254" s="3" t="s">
        <v>1954</v>
      </c>
      <c r="C2254" s="3" t="str">
        <f>"刘江玫"</f>
        <v>刘江玫</v>
      </c>
      <c r="D2254" s="3" t="s">
        <v>1997</v>
      </c>
    </row>
    <row r="2255" ht="25" customHeight="1" spans="1:4">
      <c r="A2255" s="2">
        <v>2254</v>
      </c>
      <c r="B2255" s="3" t="s">
        <v>1954</v>
      </c>
      <c r="C2255" s="3" t="str">
        <f>"王杰仪"</f>
        <v>王杰仪</v>
      </c>
      <c r="D2255" s="3" t="s">
        <v>1998</v>
      </c>
    </row>
    <row r="2256" ht="25" customHeight="1" spans="1:4">
      <c r="A2256" s="2">
        <v>2255</v>
      </c>
      <c r="B2256" s="3" t="s">
        <v>1954</v>
      </c>
      <c r="C2256" s="3" t="str">
        <f>"何在丹"</f>
        <v>何在丹</v>
      </c>
      <c r="D2256" s="3" t="s">
        <v>1999</v>
      </c>
    </row>
    <row r="2257" ht="25" customHeight="1" spans="1:4">
      <c r="A2257" s="2">
        <v>2256</v>
      </c>
      <c r="B2257" s="3" t="s">
        <v>1954</v>
      </c>
      <c r="C2257" s="3" t="str">
        <f>"杨金玲"</f>
        <v>杨金玲</v>
      </c>
      <c r="D2257" s="3" t="s">
        <v>2000</v>
      </c>
    </row>
    <row r="2258" ht="25" customHeight="1" spans="1:4">
      <c r="A2258" s="2">
        <v>2257</v>
      </c>
      <c r="B2258" s="3" t="s">
        <v>1954</v>
      </c>
      <c r="C2258" s="3" t="str">
        <f>"张力匀"</f>
        <v>张力匀</v>
      </c>
      <c r="D2258" s="3" t="s">
        <v>2001</v>
      </c>
    </row>
    <row r="2259" ht="25" customHeight="1" spans="1:4">
      <c r="A2259" s="2">
        <v>2258</v>
      </c>
      <c r="B2259" s="3" t="s">
        <v>1954</v>
      </c>
      <c r="C2259" s="3" t="str">
        <f>"符筱妍"</f>
        <v>符筱妍</v>
      </c>
      <c r="D2259" s="3" t="s">
        <v>2002</v>
      </c>
    </row>
    <row r="2260" ht="25" customHeight="1" spans="1:4">
      <c r="A2260" s="2">
        <v>2259</v>
      </c>
      <c r="B2260" s="3" t="s">
        <v>1954</v>
      </c>
      <c r="C2260" s="3" t="str">
        <f>"王思思"</f>
        <v>王思思</v>
      </c>
      <c r="D2260" s="3" t="s">
        <v>2003</v>
      </c>
    </row>
    <row r="2261" ht="25" customHeight="1" spans="1:4">
      <c r="A2261" s="2">
        <v>2260</v>
      </c>
      <c r="B2261" s="3" t="s">
        <v>1954</v>
      </c>
      <c r="C2261" s="3" t="str">
        <f>"文靖婷"</f>
        <v>文靖婷</v>
      </c>
      <c r="D2261" s="3" t="s">
        <v>2004</v>
      </c>
    </row>
    <row r="2262" ht="25" customHeight="1" spans="1:4">
      <c r="A2262" s="2">
        <v>2261</v>
      </c>
      <c r="B2262" s="3" t="s">
        <v>1954</v>
      </c>
      <c r="C2262" s="3" t="str">
        <f>"麦进儿"</f>
        <v>麦进儿</v>
      </c>
      <c r="D2262" s="3" t="s">
        <v>2005</v>
      </c>
    </row>
    <row r="2263" ht="25" customHeight="1" spans="1:4">
      <c r="A2263" s="2">
        <v>2262</v>
      </c>
      <c r="B2263" s="3" t="s">
        <v>1954</v>
      </c>
      <c r="C2263" s="3" t="str">
        <f>"陈映汝"</f>
        <v>陈映汝</v>
      </c>
      <c r="D2263" s="3" t="s">
        <v>1958</v>
      </c>
    </row>
    <row r="2264" ht="25" customHeight="1" spans="1:4">
      <c r="A2264" s="2">
        <v>2263</v>
      </c>
      <c r="B2264" s="3" t="s">
        <v>1954</v>
      </c>
      <c r="C2264" s="3" t="str">
        <f>"林庆真"</f>
        <v>林庆真</v>
      </c>
      <c r="D2264" s="3" t="s">
        <v>2006</v>
      </c>
    </row>
    <row r="2265" ht="25" customHeight="1" spans="1:4">
      <c r="A2265" s="2">
        <v>2264</v>
      </c>
      <c r="B2265" s="3" t="s">
        <v>1954</v>
      </c>
      <c r="C2265" s="3" t="str">
        <f>"郭冰"</f>
        <v>郭冰</v>
      </c>
      <c r="D2265" s="3" t="s">
        <v>2007</v>
      </c>
    </row>
    <row r="2266" ht="25" customHeight="1" spans="1:4">
      <c r="A2266" s="2">
        <v>2265</v>
      </c>
      <c r="B2266" s="3" t="s">
        <v>1954</v>
      </c>
      <c r="C2266" s="3" t="str">
        <f>"王紫薇"</f>
        <v>王紫薇</v>
      </c>
      <c r="D2266" s="3" t="s">
        <v>2008</v>
      </c>
    </row>
    <row r="2267" ht="25" customHeight="1" spans="1:4">
      <c r="A2267" s="2">
        <v>2266</v>
      </c>
      <c r="B2267" s="3" t="s">
        <v>1954</v>
      </c>
      <c r="C2267" s="3" t="str">
        <f>"陈文燕"</f>
        <v>陈文燕</v>
      </c>
      <c r="D2267" s="3" t="s">
        <v>2009</v>
      </c>
    </row>
    <row r="2268" ht="25" customHeight="1" spans="1:4">
      <c r="A2268" s="2">
        <v>2267</v>
      </c>
      <c r="B2268" s="3" t="s">
        <v>1954</v>
      </c>
      <c r="C2268" s="3" t="str">
        <f>"廖厚今"</f>
        <v>廖厚今</v>
      </c>
      <c r="D2268" s="3" t="s">
        <v>2010</v>
      </c>
    </row>
    <row r="2269" ht="25" customHeight="1" spans="1:4">
      <c r="A2269" s="2">
        <v>2268</v>
      </c>
      <c r="B2269" s="3" t="s">
        <v>1954</v>
      </c>
      <c r="C2269" s="3" t="str">
        <f>"牛博龙"</f>
        <v>牛博龙</v>
      </c>
      <c r="D2269" s="3" t="s">
        <v>2011</v>
      </c>
    </row>
    <row r="2270" ht="25" customHeight="1" spans="1:4">
      <c r="A2270" s="2">
        <v>2269</v>
      </c>
      <c r="B2270" s="3" t="s">
        <v>1954</v>
      </c>
      <c r="C2270" s="3" t="str">
        <f>"符周婷"</f>
        <v>符周婷</v>
      </c>
      <c r="D2270" s="3" t="s">
        <v>2012</v>
      </c>
    </row>
    <row r="2271" ht="25" customHeight="1" spans="1:4">
      <c r="A2271" s="2">
        <v>2270</v>
      </c>
      <c r="B2271" s="3" t="s">
        <v>1954</v>
      </c>
      <c r="C2271" s="3" t="str">
        <f>"林美月"</f>
        <v>林美月</v>
      </c>
      <c r="D2271" s="3" t="s">
        <v>2013</v>
      </c>
    </row>
    <row r="2272" ht="25" customHeight="1" spans="1:4">
      <c r="A2272" s="2">
        <v>2271</v>
      </c>
      <c r="B2272" s="3" t="s">
        <v>1954</v>
      </c>
      <c r="C2272" s="3" t="str">
        <f>"刘紫恒"</f>
        <v>刘紫恒</v>
      </c>
      <c r="D2272" s="3" t="s">
        <v>2014</v>
      </c>
    </row>
    <row r="2273" ht="25" customHeight="1" spans="1:4">
      <c r="A2273" s="2">
        <v>2272</v>
      </c>
      <c r="B2273" s="3" t="s">
        <v>1954</v>
      </c>
      <c r="C2273" s="3" t="str">
        <f>"吴青穗"</f>
        <v>吴青穗</v>
      </c>
      <c r="D2273" s="3" t="s">
        <v>2015</v>
      </c>
    </row>
    <row r="2274" ht="25" customHeight="1" spans="1:4">
      <c r="A2274" s="2">
        <v>2273</v>
      </c>
      <c r="B2274" s="3" t="s">
        <v>1954</v>
      </c>
      <c r="C2274" s="3" t="str">
        <f>"张玉婷"</f>
        <v>张玉婷</v>
      </c>
      <c r="D2274" s="3" t="s">
        <v>2016</v>
      </c>
    </row>
    <row r="2275" ht="25" customHeight="1" spans="1:4">
      <c r="A2275" s="2">
        <v>2274</v>
      </c>
      <c r="B2275" s="3" t="s">
        <v>1954</v>
      </c>
      <c r="C2275" s="3" t="str">
        <f>"林妹"</f>
        <v>林妹</v>
      </c>
      <c r="D2275" s="3" t="s">
        <v>2017</v>
      </c>
    </row>
    <row r="2276" ht="25" customHeight="1" spans="1:4">
      <c r="A2276" s="2">
        <v>2275</v>
      </c>
      <c r="B2276" s="3" t="s">
        <v>1954</v>
      </c>
      <c r="C2276" s="3" t="str">
        <f>"成嘉欣"</f>
        <v>成嘉欣</v>
      </c>
      <c r="D2276" s="3" t="s">
        <v>2018</v>
      </c>
    </row>
    <row r="2277" ht="25" customHeight="1" spans="1:4">
      <c r="A2277" s="2">
        <v>2276</v>
      </c>
      <c r="B2277" s="3" t="s">
        <v>1954</v>
      </c>
      <c r="C2277" s="3" t="str">
        <f>"卢薇"</f>
        <v>卢薇</v>
      </c>
      <c r="D2277" s="3" t="s">
        <v>2019</v>
      </c>
    </row>
    <row r="2278" ht="25" customHeight="1" spans="1:4">
      <c r="A2278" s="2">
        <v>2277</v>
      </c>
      <c r="B2278" s="3" t="s">
        <v>1954</v>
      </c>
      <c r="C2278" s="3" t="str">
        <f>"王雅琪"</f>
        <v>王雅琪</v>
      </c>
      <c r="D2278" s="3" t="s">
        <v>2020</v>
      </c>
    </row>
    <row r="2279" ht="25" customHeight="1" spans="1:4">
      <c r="A2279" s="2">
        <v>2278</v>
      </c>
      <c r="B2279" s="3" t="s">
        <v>1954</v>
      </c>
      <c r="C2279" s="3" t="str">
        <f>"刘欣"</f>
        <v>刘欣</v>
      </c>
      <c r="D2279" s="3" t="s">
        <v>2021</v>
      </c>
    </row>
    <row r="2280" ht="25" customHeight="1" spans="1:4">
      <c r="A2280" s="2">
        <v>2279</v>
      </c>
      <c r="B2280" s="3" t="s">
        <v>1954</v>
      </c>
      <c r="C2280" s="3" t="str">
        <f>"殷西"</f>
        <v>殷西</v>
      </c>
      <c r="D2280" s="3" t="s">
        <v>2022</v>
      </c>
    </row>
    <row r="2281" ht="25" customHeight="1" spans="1:4">
      <c r="A2281" s="2">
        <v>2280</v>
      </c>
      <c r="B2281" s="3" t="s">
        <v>1954</v>
      </c>
      <c r="C2281" s="3" t="str">
        <f>"闫晓迪"</f>
        <v>闫晓迪</v>
      </c>
      <c r="D2281" s="3" t="s">
        <v>2023</v>
      </c>
    </row>
    <row r="2282" ht="25" customHeight="1" spans="1:4">
      <c r="A2282" s="2">
        <v>2281</v>
      </c>
      <c r="B2282" s="3" t="s">
        <v>1954</v>
      </c>
      <c r="C2282" s="3" t="str">
        <f>"陈珈君"</f>
        <v>陈珈君</v>
      </c>
      <c r="D2282" s="3" t="s">
        <v>2024</v>
      </c>
    </row>
    <row r="2283" ht="25" customHeight="1" spans="1:4">
      <c r="A2283" s="2">
        <v>2282</v>
      </c>
      <c r="B2283" s="3" t="s">
        <v>2025</v>
      </c>
      <c r="C2283" s="3" t="str">
        <f>"张希峥"</f>
        <v>张希峥</v>
      </c>
      <c r="D2283" s="3" t="s">
        <v>2026</v>
      </c>
    </row>
    <row r="2284" ht="25" customHeight="1" spans="1:4">
      <c r="A2284" s="2">
        <v>2283</v>
      </c>
      <c r="B2284" s="3" t="s">
        <v>2025</v>
      </c>
      <c r="C2284" s="3" t="str">
        <f>"赵善宝"</f>
        <v>赵善宝</v>
      </c>
      <c r="D2284" s="3" t="s">
        <v>2027</v>
      </c>
    </row>
    <row r="2285" ht="25" customHeight="1" spans="1:4">
      <c r="A2285" s="2">
        <v>2284</v>
      </c>
      <c r="B2285" s="3" t="s">
        <v>2025</v>
      </c>
      <c r="C2285" s="3" t="str">
        <f>"黄志程"</f>
        <v>黄志程</v>
      </c>
      <c r="D2285" s="3" t="s">
        <v>2028</v>
      </c>
    </row>
    <row r="2286" ht="25" customHeight="1" spans="1:4">
      <c r="A2286" s="2">
        <v>2285</v>
      </c>
      <c r="B2286" s="3" t="s">
        <v>2025</v>
      </c>
      <c r="C2286" s="3" t="str">
        <f>"李基源"</f>
        <v>李基源</v>
      </c>
      <c r="D2286" s="3" t="s">
        <v>2029</v>
      </c>
    </row>
    <row r="2287" ht="25" customHeight="1" spans="1:4">
      <c r="A2287" s="2">
        <v>2286</v>
      </c>
      <c r="B2287" s="3" t="s">
        <v>2025</v>
      </c>
      <c r="C2287" s="3" t="str">
        <f>"李步发"</f>
        <v>李步发</v>
      </c>
      <c r="D2287" s="3" t="s">
        <v>2030</v>
      </c>
    </row>
    <row r="2288" ht="25" customHeight="1" spans="1:4">
      <c r="A2288" s="2">
        <v>2287</v>
      </c>
      <c r="B2288" s="3" t="s">
        <v>2025</v>
      </c>
      <c r="C2288" s="3" t="str">
        <f>"曹杰威"</f>
        <v>曹杰威</v>
      </c>
      <c r="D2288" s="3" t="s">
        <v>2031</v>
      </c>
    </row>
    <row r="2289" ht="25" customHeight="1" spans="1:4">
      <c r="A2289" s="2">
        <v>2288</v>
      </c>
      <c r="B2289" s="3" t="s">
        <v>2025</v>
      </c>
      <c r="C2289" s="3" t="str">
        <f>"温德文"</f>
        <v>温德文</v>
      </c>
      <c r="D2289" s="3" t="s">
        <v>2032</v>
      </c>
    </row>
    <row r="2290" ht="25" customHeight="1" spans="1:4">
      <c r="A2290" s="2">
        <v>2289</v>
      </c>
      <c r="B2290" s="3" t="s">
        <v>2025</v>
      </c>
      <c r="C2290" s="3" t="str">
        <f>"高杰"</f>
        <v>高杰</v>
      </c>
      <c r="D2290" s="3" t="s">
        <v>2033</v>
      </c>
    </row>
    <row r="2291" ht="25" customHeight="1" spans="1:4">
      <c r="A2291" s="2">
        <v>2290</v>
      </c>
      <c r="B2291" s="3" t="s">
        <v>2025</v>
      </c>
      <c r="C2291" s="3" t="str">
        <f>"罗小明"</f>
        <v>罗小明</v>
      </c>
      <c r="D2291" s="3" t="s">
        <v>2034</v>
      </c>
    </row>
    <row r="2292" ht="25" customHeight="1" spans="1:4">
      <c r="A2292" s="2">
        <v>2291</v>
      </c>
      <c r="B2292" s="3" t="s">
        <v>2025</v>
      </c>
      <c r="C2292" s="3" t="str">
        <f>"符成熙"</f>
        <v>符成熙</v>
      </c>
      <c r="D2292" s="3" t="s">
        <v>2035</v>
      </c>
    </row>
    <row r="2293" ht="25" customHeight="1" spans="1:4">
      <c r="A2293" s="2">
        <v>2292</v>
      </c>
      <c r="B2293" s="3" t="s">
        <v>2025</v>
      </c>
      <c r="C2293" s="3" t="str">
        <f>"燕强"</f>
        <v>燕强</v>
      </c>
      <c r="D2293" s="3" t="s">
        <v>2036</v>
      </c>
    </row>
    <row r="2294" ht="25" customHeight="1" spans="1:4">
      <c r="A2294" s="2">
        <v>2293</v>
      </c>
      <c r="B2294" s="3" t="s">
        <v>2025</v>
      </c>
      <c r="C2294" s="3" t="str">
        <f>"马超"</f>
        <v>马超</v>
      </c>
      <c r="D2294" s="3" t="s">
        <v>2037</v>
      </c>
    </row>
    <row r="2295" ht="25" customHeight="1" spans="1:4">
      <c r="A2295" s="2">
        <v>2294</v>
      </c>
      <c r="B2295" s="3" t="s">
        <v>2025</v>
      </c>
      <c r="C2295" s="3" t="str">
        <f>"黄裕厚"</f>
        <v>黄裕厚</v>
      </c>
      <c r="D2295" s="3" t="s">
        <v>2038</v>
      </c>
    </row>
    <row r="2296" ht="25" customHeight="1" spans="1:4">
      <c r="A2296" s="2">
        <v>2295</v>
      </c>
      <c r="B2296" s="3" t="s">
        <v>2025</v>
      </c>
      <c r="C2296" s="3" t="str">
        <f>"黄富彬"</f>
        <v>黄富彬</v>
      </c>
      <c r="D2296" s="3" t="s">
        <v>2039</v>
      </c>
    </row>
    <row r="2297" ht="25" customHeight="1" spans="1:4">
      <c r="A2297" s="2">
        <v>2296</v>
      </c>
      <c r="B2297" s="3" t="s">
        <v>2025</v>
      </c>
      <c r="C2297" s="3" t="str">
        <f>"吴坤骏"</f>
        <v>吴坤骏</v>
      </c>
      <c r="D2297" s="3" t="s">
        <v>2040</v>
      </c>
    </row>
    <row r="2298" ht="25" customHeight="1" spans="1:4">
      <c r="A2298" s="2">
        <v>2297</v>
      </c>
      <c r="B2298" s="3" t="s">
        <v>2025</v>
      </c>
      <c r="C2298" s="3" t="str">
        <f>"宫玮"</f>
        <v>宫玮</v>
      </c>
      <c r="D2298" s="3" t="s">
        <v>2041</v>
      </c>
    </row>
    <row r="2299" ht="25" customHeight="1" spans="1:4">
      <c r="A2299" s="2">
        <v>2298</v>
      </c>
      <c r="B2299" s="3" t="s">
        <v>2025</v>
      </c>
      <c r="C2299" s="3" t="str">
        <f>"周选将"</f>
        <v>周选将</v>
      </c>
      <c r="D2299" s="3" t="s">
        <v>2042</v>
      </c>
    </row>
    <row r="2300" ht="25" customHeight="1" spans="1:4">
      <c r="A2300" s="2">
        <v>2299</v>
      </c>
      <c r="B2300" s="3" t="s">
        <v>2025</v>
      </c>
      <c r="C2300" s="3" t="str">
        <f>"叶臻"</f>
        <v>叶臻</v>
      </c>
      <c r="D2300" s="3" t="s">
        <v>2043</v>
      </c>
    </row>
    <row r="2301" ht="25" customHeight="1" spans="1:4">
      <c r="A2301" s="2">
        <v>2300</v>
      </c>
      <c r="B2301" s="3" t="s">
        <v>2025</v>
      </c>
      <c r="C2301" s="3" t="str">
        <f>"王靖翔"</f>
        <v>王靖翔</v>
      </c>
      <c r="D2301" s="3" t="s">
        <v>2044</v>
      </c>
    </row>
    <row r="2302" ht="25" customHeight="1" spans="1:4">
      <c r="A2302" s="2">
        <v>2301</v>
      </c>
      <c r="B2302" s="3" t="s">
        <v>2025</v>
      </c>
      <c r="C2302" s="3" t="str">
        <f>"陈述威"</f>
        <v>陈述威</v>
      </c>
      <c r="D2302" s="3" t="s">
        <v>2045</v>
      </c>
    </row>
    <row r="2303" ht="25" customHeight="1" spans="1:4">
      <c r="A2303" s="2">
        <v>2302</v>
      </c>
      <c r="B2303" s="3" t="s">
        <v>2025</v>
      </c>
      <c r="C2303" s="3" t="str">
        <f>"何明"</f>
        <v>何明</v>
      </c>
      <c r="D2303" s="3" t="s">
        <v>1325</v>
      </c>
    </row>
    <row r="2304" ht="25" customHeight="1" spans="1:4">
      <c r="A2304" s="2">
        <v>2303</v>
      </c>
      <c r="B2304" s="3" t="s">
        <v>2025</v>
      </c>
      <c r="C2304" s="3" t="str">
        <f>"高建民"</f>
        <v>高建民</v>
      </c>
      <c r="D2304" s="3" t="s">
        <v>2046</v>
      </c>
    </row>
    <row r="2305" ht="25" customHeight="1" spans="1:4">
      <c r="A2305" s="2">
        <v>2304</v>
      </c>
      <c r="B2305" s="3" t="s">
        <v>2025</v>
      </c>
      <c r="C2305" s="3" t="str">
        <f>"黄卫立"</f>
        <v>黄卫立</v>
      </c>
      <c r="D2305" s="3" t="s">
        <v>211</v>
      </c>
    </row>
    <row r="2306" ht="25" customHeight="1" spans="1:4">
      <c r="A2306" s="2">
        <v>2305</v>
      </c>
      <c r="B2306" s="3" t="s">
        <v>2025</v>
      </c>
      <c r="C2306" s="3" t="str">
        <f>"吉训勋"</f>
        <v>吉训勋</v>
      </c>
      <c r="D2306" s="3" t="s">
        <v>2047</v>
      </c>
    </row>
    <row r="2307" ht="25" customHeight="1" spans="1:4">
      <c r="A2307" s="2">
        <v>2306</v>
      </c>
      <c r="B2307" s="3" t="s">
        <v>2025</v>
      </c>
      <c r="C2307" s="3" t="str">
        <f>"林传诗"</f>
        <v>林传诗</v>
      </c>
      <c r="D2307" s="3" t="s">
        <v>2048</v>
      </c>
    </row>
    <row r="2308" ht="25" customHeight="1" spans="1:4">
      <c r="A2308" s="2">
        <v>2307</v>
      </c>
      <c r="B2308" s="3" t="s">
        <v>2025</v>
      </c>
      <c r="C2308" s="3" t="str">
        <f>"朱俊升"</f>
        <v>朱俊升</v>
      </c>
      <c r="D2308" s="3" t="s">
        <v>2049</v>
      </c>
    </row>
    <row r="2309" ht="25" customHeight="1" spans="1:4">
      <c r="A2309" s="2">
        <v>2308</v>
      </c>
      <c r="B2309" s="3" t="s">
        <v>2025</v>
      </c>
      <c r="C2309" s="3" t="str">
        <f>"蔡宝锋"</f>
        <v>蔡宝锋</v>
      </c>
      <c r="D2309" s="3" t="s">
        <v>2050</v>
      </c>
    </row>
    <row r="2310" ht="25" customHeight="1" spans="1:4">
      <c r="A2310" s="2">
        <v>2309</v>
      </c>
      <c r="B2310" s="3" t="s">
        <v>2025</v>
      </c>
      <c r="C2310" s="3" t="str">
        <f>"柳富贵"</f>
        <v>柳富贵</v>
      </c>
      <c r="D2310" s="3" t="s">
        <v>2051</v>
      </c>
    </row>
    <row r="2311" ht="25" customHeight="1" spans="1:4">
      <c r="A2311" s="2">
        <v>2310</v>
      </c>
      <c r="B2311" s="3" t="s">
        <v>2025</v>
      </c>
      <c r="C2311" s="3" t="str">
        <f>"何俊"</f>
        <v>何俊</v>
      </c>
      <c r="D2311" s="3" t="s">
        <v>838</v>
      </c>
    </row>
    <row r="2312" ht="25" customHeight="1" spans="1:4">
      <c r="A2312" s="2">
        <v>2311</v>
      </c>
      <c r="B2312" s="3" t="s">
        <v>2025</v>
      </c>
      <c r="C2312" s="3" t="str">
        <f>"王宇翔"</f>
        <v>王宇翔</v>
      </c>
      <c r="D2312" s="3" t="s">
        <v>2052</v>
      </c>
    </row>
    <row r="2313" ht="25" customHeight="1" spans="1:4">
      <c r="A2313" s="2">
        <v>2312</v>
      </c>
      <c r="B2313" s="3" t="s">
        <v>2025</v>
      </c>
      <c r="C2313" s="3" t="str">
        <f>"吴易凡"</f>
        <v>吴易凡</v>
      </c>
      <c r="D2313" s="3" t="s">
        <v>2053</v>
      </c>
    </row>
    <row r="2314" ht="25" customHeight="1" spans="1:4">
      <c r="A2314" s="2">
        <v>2313</v>
      </c>
      <c r="B2314" s="3" t="s">
        <v>2025</v>
      </c>
      <c r="C2314" s="3" t="str">
        <f>"黄梯瑚"</f>
        <v>黄梯瑚</v>
      </c>
      <c r="D2314" s="3" t="s">
        <v>2054</v>
      </c>
    </row>
    <row r="2315" ht="25" customHeight="1" spans="1:4">
      <c r="A2315" s="2">
        <v>2314</v>
      </c>
      <c r="B2315" s="3" t="s">
        <v>2025</v>
      </c>
      <c r="C2315" s="3" t="str">
        <f>"包永平"</f>
        <v>包永平</v>
      </c>
      <c r="D2315" s="3" t="s">
        <v>2055</v>
      </c>
    </row>
    <row r="2316" ht="25" customHeight="1" spans="1:4">
      <c r="A2316" s="2">
        <v>2315</v>
      </c>
      <c r="B2316" s="3" t="s">
        <v>2025</v>
      </c>
      <c r="C2316" s="3" t="str">
        <f>"邱名亮"</f>
        <v>邱名亮</v>
      </c>
      <c r="D2316" s="3" t="s">
        <v>2056</v>
      </c>
    </row>
    <row r="2317" ht="25" customHeight="1" spans="1:4">
      <c r="A2317" s="2">
        <v>2316</v>
      </c>
      <c r="B2317" s="3" t="s">
        <v>2025</v>
      </c>
      <c r="C2317" s="3" t="str">
        <f>"林明贤"</f>
        <v>林明贤</v>
      </c>
      <c r="D2317" s="3" t="s">
        <v>2057</v>
      </c>
    </row>
    <row r="2318" ht="25" customHeight="1" spans="1:4">
      <c r="A2318" s="2">
        <v>2317</v>
      </c>
      <c r="B2318" s="3" t="s">
        <v>2025</v>
      </c>
      <c r="C2318" s="3" t="str">
        <f>"黄实秋"</f>
        <v>黄实秋</v>
      </c>
      <c r="D2318" s="3" t="s">
        <v>2058</v>
      </c>
    </row>
    <row r="2319" ht="25" customHeight="1" spans="1:4">
      <c r="A2319" s="2">
        <v>2318</v>
      </c>
      <c r="B2319" s="3" t="s">
        <v>2025</v>
      </c>
      <c r="C2319" s="3" t="str">
        <f>"钱乾伟"</f>
        <v>钱乾伟</v>
      </c>
      <c r="D2319" s="3" t="s">
        <v>2059</v>
      </c>
    </row>
    <row r="2320" ht="25" customHeight="1" spans="1:4">
      <c r="A2320" s="2">
        <v>2319</v>
      </c>
      <c r="B2320" s="3" t="s">
        <v>2025</v>
      </c>
      <c r="C2320" s="3" t="str">
        <f>"李传深"</f>
        <v>李传深</v>
      </c>
      <c r="D2320" s="3" t="s">
        <v>1393</v>
      </c>
    </row>
    <row r="2321" ht="25" customHeight="1" spans="1:4">
      <c r="A2321" s="2">
        <v>2320</v>
      </c>
      <c r="B2321" s="3" t="s">
        <v>2025</v>
      </c>
      <c r="C2321" s="3" t="str">
        <f>"陈杰基"</f>
        <v>陈杰基</v>
      </c>
      <c r="D2321" s="3" t="s">
        <v>2060</v>
      </c>
    </row>
    <row r="2322" ht="25" customHeight="1" spans="1:4">
      <c r="A2322" s="2">
        <v>2321</v>
      </c>
      <c r="B2322" s="3" t="s">
        <v>2025</v>
      </c>
      <c r="C2322" s="3" t="str">
        <f>"陈俊"</f>
        <v>陈俊</v>
      </c>
      <c r="D2322" s="3" t="s">
        <v>2061</v>
      </c>
    </row>
    <row r="2323" ht="25" customHeight="1" spans="1:4">
      <c r="A2323" s="2">
        <v>2322</v>
      </c>
      <c r="B2323" s="3" t="s">
        <v>2025</v>
      </c>
      <c r="C2323" s="3" t="str">
        <f>"符以全"</f>
        <v>符以全</v>
      </c>
      <c r="D2323" s="3" t="s">
        <v>2062</v>
      </c>
    </row>
    <row r="2324" ht="25" customHeight="1" spans="1:4">
      <c r="A2324" s="2">
        <v>2323</v>
      </c>
      <c r="B2324" s="3" t="s">
        <v>2025</v>
      </c>
      <c r="C2324" s="3" t="str">
        <f>"周盛冠"</f>
        <v>周盛冠</v>
      </c>
      <c r="D2324" s="3" t="s">
        <v>2063</v>
      </c>
    </row>
    <row r="2325" ht="25" customHeight="1" spans="1:4">
      <c r="A2325" s="2">
        <v>2324</v>
      </c>
      <c r="B2325" s="3" t="s">
        <v>2025</v>
      </c>
      <c r="C2325" s="3" t="str">
        <f>"王博欧"</f>
        <v>王博欧</v>
      </c>
      <c r="D2325" s="3" t="s">
        <v>2064</v>
      </c>
    </row>
    <row r="2326" ht="25" customHeight="1" spans="1:4">
      <c r="A2326" s="2">
        <v>2325</v>
      </c>
      <c r="B2326" s="3" t="s">
        <v>2025</v>
      </c>
      <c r="C2326" s="3" t="str">
        <f>"张权"</f>
        <v>张权</v>
      </c>
      <c r="D2326" s="3" t="s">
        <v>2065</v>
      </c>
    </row>
    <row r="2327" ht="25" customHeight="1" spans="1:4">
      <c r="A2327" s="2">
        <v>2326</v>
      </c>
      <c r="B2327" s="3" t="s">
        <v>2025</v>
      </c>
      <c r="C2327" s="3" t="str">
        <f>"杨玉豪"</f>
        <v>杨玉豪</v>
      </c>
      <c r="D2327" s="3" t="s">
        <v>2066</v>
      </c>
    </row>
    <row r="2328" ht="25" customHeight="1" spans="1:4">
      <c r="A2328" s="2">
        <v>2327</v>
      </c>
      <c r="B2328" s="3" t="s">
        <v>2025</v>
      </c>
      <c r="C2328" s="3" t="str">
        <f>"罗孝敏"</f>
        <v>罗孝敏</v>
      </c>
      <c r="D2328" s="3" t="s">
        <v>2067</v>
      </c>
    </row>
    <row r="2329" ht="25" customHeight="1" spans="1:4">
      <c r="A2329" s="2">
        <v>2328</v>
      </c>
      <c r="B2329" s="3" t="s">
        <v>2025</v>
      </c>
      <c r="C2329" s="3" t="str">
        <f>"袁学海"</f>
        <v>袁学海</v>
      </c>
      <c r="D2329" s="3" t="s">
        <v>2068</v>
      </c>
    </row>
    <row r="2330" ht="25" customHeight="1" spans="1:4">
      <c r="A2330" s="2">
        <v>2329</v>
      </c>
      <c r="B2330" s="3" t="s">
        <v>2025</v>
      </c>
      <c r="C2330" s="3" t="str">
        <f>"王鹏飞"</f>
        <v>王鹏飞</v>
      </c>
      <c r="D2330" s="3" t="s">
        <v>2069</v>
      </c>
    </row>
    <row r="2331" ht="25" customHeight="1" spans="1:4">
      <c r="A2331" s="2">
        <v>2330</v>
      </c>
      <c r="B2331" s="3" t="s">
        <v>2025</v>
      </c>
      <c r="C2331" s="3" t="str">
        <f>"杨涛"</f>
        <v>杨涛</v>
      </c>
      <c r="D2331" s="3" t="s">
        <v>2070</v>
      </c>
    </row>
    <row r="2332" ht="25" customHeight="1" spans="1:4">
      <c r="A2332" s="2">
        <v>2331</v>
      </c>
      <c r="B2332" s="3" t="s">
        <v>2025</v>
      </c>
      <c r="C2332" s="3" t="str">
        <f>"李宗棠"</f>
        <v>李宗棠</v>
      </c>
      <c r="D2332" s="3" t="s">
        <v>2071</v>
      </c>
    </row>
    <row r="2333" ht="25" customHeight="1" spans="1:4">
      <c r="A2333" s="2">
        <v>2332</v>
      </c>
      <c r="B2333" s="3" t="s">
        <v>2025</v>
      </c>
      <c r="C2333" s="3" t="str">
        <f>"彭寿山"</f>
        <v>彭寿山</v>
      </c>
      <c r="D2333" s="3" t="s">
        <v>2072</v>
      </c>
    </row>
    <row r="2334" ht="25" customHeight="1" spans="1:4">
      <c r="A2334" s="2">
        <v>2333</v>
      </c>
      <c r="B2334" s="3" t="s">
        <v>2025</v>
      </c>
      <c r="C2334" s="3" t="str">
        <f>"蒲子涛"</f>
        <v>蒲子涛</v>
      </c>
      <c r="D2334" s="3" t="s">
        <v>2073</v>
      </c>
    </row>
    <row r="2335" ht="25" customHeight="1" spans="1:4">
      <c r="A2335" s="2">
        <v>2334</v>
      </c>
      <c r="B2335" s="3" t="s">
        <v>2025</v>
      </c>
      <c r="C2335" s="3" t="str">
        <f>"陈智"</f>
        <v>陈智</v>
      </c>
      <c r="D2335" s="3" t="s">
        <v>1110</v>
      </c>
    </row>
    <row r="2336" ht="25" customHeight="1" spans="1:4">
      <c r="A2336" s="2">
        <v>2335</v>
      </c>
      <c r="B2336" s="3" t="s">
        <v>2025</v>
      </c>
      <c r="C2336" s="3" t="str">
        <f>"叶荣锦"</f>
        <v>叶荣锦</v>
      </c>
      <c r="D2336" s="3" t="s">
        <v>2074</v>
      </c>
    </row>
    <row r="2337" ht="25" customHeight="1" spans="1:4">
      <c r="A2337" s="2">
        <v>2336</v>
      </c>
      <c r="B2337" s="3" t="s">
        <v>2025</v>
      </c>
      <c r="C2337" s="3" t="str">
        <f>"赫禹杭"</f>
        <v>赫禹杭</v>
      </c>
      <c r="D2337" s="3" t="s">
        <v>2075</v>
      </c>
    </row>
    <row r="2338" ht="25" customHeight="1" spans="1:4">
      <c r="A2338" s="2">
        <v>2337</v>
      </c>
      <c r="B2338" s="3" t="s">
        <v>2025</v>
      </c>
      <c r="C2338" s="3" t="str">
        <f>"李英涛"</f>
        <v>李英涛</v>
      </c>
      <c r="D2338" s="3" t="s">
        <v>2076</v>
      </c>
    </row>
    <row r="2339" ht="25" customHeight="1" spans="1:4">
      <c r="A2339" s="2">
        <v>2338</v>
      </c>
      <c r="B2339" s="3" t="s">
        <v>2025</v>
      </c>
      <c r="C2339" s="3" t="str">
        <f>"陈俊希"</f>
        <v>陈俊希</v>
      </c>
      <c r="D2339" s="3" t="s">
        <v>1522</v>
      </c>
    </row>
    <row r="2340" ht="25" customHeight="1" spans="1:4">
      <c r="A2340" s="2">
        <v>2339</v>
      </c>
      <c r="B2340" s="3" t="s">
        <v>2025</v>
      </c>
      <c r="C2340" s="3" t="str">
        <f>"邓明宗"</f>
        <v>邓明宗</v>
      </c>
      <c r="D2340" s="3" t="s">
        <v>2077</v>
      </c>
    </row>
    <row r="2341" ht="25" customHeight="1" spans="1:4">
      <c r="A2341" s="2">
        <v>2340</v>
      </c>
      <c r="B2341" s="3" t="s">
        <v>2025</v>
      </c>
      <c r="C2341" s="3" t="str">
        <f>"黄宇轩"</f>
        <v>黄宇轩</v>
      </c>
      <c r="D2341" s="3" t="s">
        <v>2078</v>
      </c>
    </row>
    <row r="2342" ht="25" customHeight="1" spans="1:4">
      <c r="A2342" s="2">
        <v>2341</v>
      </c>
      <c r="B2342" s="3" t="s">
        <v>2025</v>
      </c>
      <c r="C2342" s="3" t="str">
        <f>"张宇"</f>
        <v>张宇</v>
      </c>
      <c r="D2342" s="3" t="s">
        <v>2079</v>
      </c>
    </row>
    <row r="2343" ht="25" customHeight="1" spans="1:4">
      <c r="A2343" s="2">
        <v>2342</v>
      </c>
      <c r="B2343" s="3" t="s">
        <v>2025</v>
      </c>
      <c r="C2343" s="3" t="str">
        <f>"黎小平"</f>
        <v>黎小平</v>
      </c>
      <c r="D2343" s="3" t="s">
        <v>2080</v>
      </c>
    </row>
    <row r="2344" ht="25" customHeight="1" spans="1:4">
      <c r="A2344" s="2">
        <v>2343</v>
      </c>
      <c r="B2344" s="3" t="s">
        <v>2025</v>
      </c>
      <c r="C2344" s="3" t="str">
        <f>"王谨颖"</f>
        <v>王谨颖</v>
      </c>
      <c r="D2344" s="3" t="s">
        <v>1325</v>
      </c>
    </row>
    <row r="2345" ht="25" customHeight="1" spans="1:4">
      <c r="A2345" s="2">
        <v>2344</v>
      </c>
      <c r="B2345" s="3" t="s">
        <v>2025</v>
      </c>
      <c r="C2345" s="3" t="str">
        <f>"王堂华"</f>
        <v>王堂华</v>
      </c>
      <c r="D2345" s="3" t="s">
        <v>2081</v>
      </c>
    </row>
    <row r="2346" ht="25" customHeight="1" spans="1:4">
      <c r="A2346" s="2">
        <v>2345</v>
      </c>
      <c r="B2346" s="3" t="s">
        <v>2025</v>
      </c>
      <c r="C2346" s="3" t="str">
        <f>"梁定伟"</f>
        <v>梁定伟</v>
      </c>
      <c r="D2346" s="3" t="s">
        <v>2040</v>
      </c>
    </row>
    <row r="2347" ht="25" customHeight="1" spans="1:4">
      <c r="A2347" s="2">
        <v>2346</v>
      </c>
      <c r="B2347" s="3" t="s">
        <v>2025</v>
      </c>
      <c r="C2347" s="3" t="str">
        <f>"符绩显"</f>
        <v>符绩显</v>
      </c>
      <c r="D2347" s="3" t="s">
        <v>2082</v>
      </c>
    </row>
    <row r="2348" ht="25" customHeight="1" spans="1:4">
      <c r="A2348" s="2">
        <v>2347</v>
      </c>
      <c r="B2348" s="3" t="s">
        <v>2025</v>
      </c>
      <c r="C2348" s="3" t="str">
        <f>"谭晓掀"</f>
        <v>谭晓掀</v>
      </c>
      <c r="D2348" s="3" t="s">
        <v>2083</v>
      </c>
    </row>
    <row r="2349" ht="25" customHeight="1" spans="1:4">
      <c r="A2349" s="2">
        <v>2348</v>
      </c>
      <c r="B2349" s="3" t="s">
        <v>2025</v>
      </c>
      <c r="C2349" s="3" t="str">
        <f>"马浩源"</f>
        <v>马浩源</v>
      </c>
      <c r="D2349" s="3" t="s">
        <v>2084</v>
      </c>
    </row>
    <row r="2350" ht="25" customHeight="1" spans="1:4">
      <c r="A2350" s="2">
        <v>2349</v>
      </c>
      <c r="B2350" s="3" t="s">
        <v>2025</v>
      </c>
      <c r="C2350" s="3" t="str">
        <f>"杨帆"</f>
        <v>杨帆</v>
      </c>
      <c r="D2350" s="3" t="s">
        <v>2085</v>
      </c>
    </row>
    <row r="2351" ht="25" customHeight="1" spans="1:4">
      <c r="A2351" s="2">
        <v>2350</v>
      </c>
      <c r="B2351" s="3" t="s">
        <v>2025</v>
      </c>
      <c r="C2351" s="3" t="str">
        <f>"吴运为"</f>
        <v>吴运为</v>
      </c>
      <c r="D2351" s="3" t="s">
        <v>2086</v>
      </c>
    </row>
    <row r="2352" ht="25" customHeight="1" spans="1:4">
      <c r="A2352" s="2">
        <v>2351</v>
      </c>
      <c r="B2352" s="3" t="s">
        <v>2025</v>
      </c>
      <c r="C2352" s="3" t="str">
        <f>"许海成"</f>
        <v>许海成</v>
      </c>
      <c r="D2352" s="3" t="s">
        <v>2087</v>
      </c>
    </row>
    <row r="2353" ht="25" customHeight="1" spans="1:4">
      <c r="A2353" s="2">
        <v>2352</v>
      </c>
      <c r="B2353" s="3" t="s">
        <v>2025</v>
      </c>
      <c r="C2353" s="3" t="str">
        <f>"魏儒高"</f>
        <v>魏儒高</v>
      </c>
      <c r="D2353" s="3" t="s">
        <v>2088</v>
      </c>
    </row>
    <row r="2354" ht="25" customHeight="1" spans="1:4">
      <c r="A2354" s="2">
        <v>2353</v>
      </c>
      <c r="B2354" s="3" t="s">
        <v>2025</v>
      </c>
      <c r="C2354" s="3" t="str">
        <f>"陈天久"</f>
        <v>陈天久</v>
      </c>
      <c r="D2354" s="3" t="s">
        <v>2089</v>
      </c>
    </row>
    <row r="2355" ht="25" customHeight="1" spans="1:4">
      <c r="A2355" s="2">
        <v>2354</v>
      </c>
      <c r="B2355" s="3" t="s">
        <v>2025</v>
      </c>
      <c r="C2355" s="3" t="str">
        <f>"吉水标"</f>
        <v>吉水标</v>
      </c>
      <c r="D2355" s="3" t="s">
        <v>2090</v>
      </c>
    </row>
    <row r="2356" ht="25" customHeight="1" spans="1:4">
      <c r="A2356" s="2">
        <v>2355</v>
      </c>
      <c r="B2356" s="3" t="s">
        <v>2025</v>
      </c>
      <c r="C2356" s="3" t="str">
        <f>"王咸意"</f>
        <v>王咸意</v>
      </c>
      <c r="D2356" s="3" t="s">
        <v>1614</v>
      </c>
    </row>
    <row r="2357" ht="25" customHeight="1" spans="1:4">
      <c r="A2357" s="2">
        <v>2356</v>
      </c>
      <c r="B2357" s="3" t="s">
        <v>2025</v>
      </c>
      <c r="C2357" s="3" t="str">
        <f>"李源"</f>
        <v>李源</v>
      </c>
      <c r="D2357" s="3" t="s">
        <v>2091</v>
      </c>
    </row>
    <row r="2358" ht="25" customHeight="1" spans="1:4">
      <c r="A2358" s="2">
        <v>2357</v>
      </c>
      <c r="B2358" s="3" t="s">
        <v>2025</v>
      </c>
      <c r="C2358" s="3" t="str">
        <f>"陈栎先"</f>
        <v>陈栎先</v>
      </c>
      <c r="D2358" s="3" t="s">
        <v>2092</v>
      </c>
    </row>
    <row r="2359" ht="25" customHeight="1" spans="1:4">
      <c r="A2359" s="2">
        <v>2358</v>
      </c>
      <c r="B2359" s="3" t="s">
        <v>2025</v>
      </c>
      <c r="C2359" s="3" t="str">
        <f>"张怡进"</f>
        <v>张怡进</v>
      </c>
      <c r="D2359" s="3" t="s">
        <v>2093</v>
      </c>
    </row>
    <row r="2360" ht="25" customHeight="1" spans="1:4">
      <c r="A2360" s="2">
        <v>2359</v>
      </c>
      <c r="B2360" s="3" t="s">
        <v>2025</v>
      </c>
      <c r="C2360" s="3" t="str">
        <f>"林潇"</f>
        <v>林潇</v>
      </c>
      <c r="D2360" s="3" t="s">
        <v>2094</v>
      </c>
    </row>
    <row r="2361" ht="25" customHeight="1" spans="1:4">
      <c r="A2361" s="2">
        <v>2360</v>
      </c>
      <c r="B2361" s="3" t="s">
        <v>2025</v>
      </c>
      <c r="C2361" s="3" t="str">
        <f>"上官龙伟"</f>
        <v>上官龙伟</v>
      </c>
      <c r="D2361" s="3" t="s">
        <v>2095</v>
      </c>
    </row>
    <row r="2362" ht="25" customHeight="1" spans="1:4">
      <c r="A2362" s="2">
        <v>2361</v>
      </c>
      <c r="B2362" s="3" t="s">
        <v>2025</v>
      </c>
      <c r="C2362" s="3" t="str">
        <f>"洪家康"</f>
        <v>洪家康</v>
      </c>
      <c r="D2362" s="3" t="s">
        <v>2096</v>
      </c>
    </row>
    <row r="2363" ht="25" customHeight="1" spans="1:4">
      <c r="A2363" s="2">
        <v>2362</v>
      </c>
      <c r="B2363" s="3" t="s">
        <v>2025</v>
      </c>
      <c r="C2363" s="3" t="str">
        <f>"李荣斌"</f>
        <v>李荣斌</v>
      </c>
      <c r="D2363" s="3" t="s">
        <v>2046</v>
      </c>
    </row>
    <row r="2364" ht="25" customHeight="1" spans="1:4">
      <c r="A2364" s="2">
        <v>2363</v>
      </c>
      <c r="B2364" s="3" t="s">
        <v>2025</v>
      </c>
      <c r="C2364" s="3" t="str">
        <f>"黄超"</f>
        <v>黄超</v>
      </c>
      <c r="D2364" s="3" t="s">
        <v>2097</v>
      </c>
    </row>
    <row r="2365" ht="25" customHeight="1" spans="1:4">
      <c r="A2365" s="2">
        <v>2364</v>
      </c>
      <c r="B2365" s="3" t="s">
        <v>2025</v>
      </c>
      <c r="C2365" s="3" t="str">
        <f>"周胤庄"</f>
        <v>周胤庄</v>
      </c>
      <c r="D2365" s="3" t="s">
        <v>2098</v>
      </c>
    </row>
    <row r="2366" ht="25" customHeight="1" spans="1:4">
      <c r="A2366" s="2">
        <v>2365</v>
      </c>
      <c r="B2366" s="3" t="s">
        <v>2025</v>
      </c>
      <c r="C2366" s="3" t="str">
        <f>"蒲少超"</f>
        <v>蒲少超</v>
      </c>
      <c r="D2366" s="3" t="s">
        <v>2046</v>
      </c>
    </row>
    <row r="2367" ht="25" customHeight="1" spans="1:4">
      <c r="A2367" s="2">
        <v>2366</v>
      </c>
      <c r="B2367" s="3" t="s">
        <v>2025</v>
      </c>
      <c r="C2367" s="3" t="str">
        <f>"徐艺哲"</f>
        <v>徐艺哲</v>
      </c>
      <c r="D2367" s="3" t="s">
        <v>2099</v>
      </c>
    </row>
    <row r="2368" ht="25" customHeight="1" spans="1:4">
      <c r="A2368" s="2">
        <v>2367</v>
      </c>
      <c r="B2368" s="3" t="s">
        <v>2025</v>
      </c>
      <c r="C2368" s="3" t="str">
        <f>"陈乖富"</f>
        <v>陈乖富</v>
      </c>
      <c r="D2368" s="3" t="s">
        <v>2100</v>
      </c>
    </row>
    <row r="2369" ht="25" customHeight="1" spans="1:4">
      <c r="A2369" s="2">
        <v>2368</v>
      </c>
      <c r="B2369" s="3" t="s">
        <v>2025</v>
      </c>
      <c r="C2369" s="3" t="str">
        <f>"黄仕凯"</f>
        <v>黄仕凯</v>
      </c>
      <c r="D2369" s="3" t="s">
        <v>2038</v>
      </c>
    </row>
    <row r="2370" ht="25" customHeight="1" spans="1:4">
      <c r="A2370" s="2">
        <v>2369</v>
      </c>
      <c r="B2370" s="3" t="s">
        <v>2025</v>
      </c>
      <c r="C2370" s="3" t="str">
        <f>"欧晓剑"</f>
        <v>欧晓剑</v>
      </c>
      <c r="D2370" s="3" t="s">
        <v>2101</v>
      </c>
    </row>
    <row r="2371" ht="25" customHeight="1" spans="1:4">
      <c r="A2371" s="2">
        <v>2370</v>
      </c>
      <c r="B2371" s="3" t="s">
        <v>2025</v>
      </c>
      <c r="C2371" s="3" t="str">
        <f>"周其焕"</f>
        <v>周其焕</v>
      </c>
      <c r="D2371" s="3" t="s">
        <v>2102</v>
      </c>
    </row>
    <row r="2372" ht="25" customHeight="1" spans="1:4">
      <c r="A2372" s="2">
        <v>2371</v>
      </c>
      <c r="B2372" s="3" t="s">
        <v>2025</v>
      </c>
      <c r="C2372" s="3" t="str">
        <f>"苏迈"</f>
        <v>苏迈</v>
      </c>
      <c r="D2372" s="3" t="s">
        <v>2103</v>
      </c>
    </row>
    <row r="2373" ht="25" customHeight="1" spans="1:4">
      <c r="A2373" s="2">
        <v>2372</v>
      </c>
      <c r="B2373" s="3" t="s">
        <v>2025</v>
      </c>
      <c r="C2373" s="3" t="str">
        <f>"周天友"</f>
        <v>周天友</v>
      </c>
      <c r="D2373" s="3" t="s">
        <v>2104</v>
      </c>
    </row>
    <row r="2374" ht="25" customHeight="1" spans="1:4">
      <c r="A2374" s="2">
        <v>2373</v>
      </c>
      <c r="B2374" s="3" t="s">
        <v>2025</v>
      </c>
      <c r="C2374" s="3" t="str">
        <f>"曾尉帅"</f>
        <v>曾尉帅</v>
      </c>
      <c r="D2374" s="3" t="s">
        <v>2105</v>
      </c>
    </row>
    <row r="2375" ht="25" customHeight="1" spans="1:4">
      <c r="A2375" s="2">
        <v>2374</v>
      </c>
      <c r="B2375" s="3" t="s">
        <v>2025</v>
      </c>
      <c r="C2375" s="3" t="str">
        <f>"黄天民"</f>
        <v>黄天民</v>
      </c>
      <c r="D2375" s="3" t="s">
        <v>991</v>
      </c>
    </row>
    <row r="2376" ht="25" customHeight="1" spans="1:4">
      <c r="A2376" s="2">
        <v>2375</v>
      </c>
      <c r="B2376" s="3" t="s">
        <v>2025</v>
      </c>
      <c r="C2376" s="3" t="str">
        <f>"陈吉黄"</f>
        <v>陈吉黄</v>
      </c>
      <c r="D2376" s="3" t="s">
        <v>2106</v>
      </c>
    </row>
    <row r="2377" ht="25" customHeight="1" spans="1:4">
      <c r="A2377" s="2">
        <v>2376</v>
      </c>
      <c r="B2377" s="3" t="s">
        <v>2025</v>
      </c>
      <c r="C2377" s="3" t="str">
        <f>"苏振伟"</f>
        <v>苏振伟</v>
      </c>
      <c r="D2377" s="3" t="s">
        <v>2107</v>
      </c>
    </row>
    <row r="2378" ht="25" customHeight="1" spans="1:4">
      <c r="A2378" s="2">
        <v>2377</v>
      </c>
      <c r="B2378" s="3" t="s">
        <v>2025</v>
      </c>
      <c r="C2378" s="3" t="str">
        <f>"海鑫"</f>
        <v>海鑫</v>
      </c>
      <c r="D2378" s="3" t="s">
        <v>2108</v>
      </c>
    </row>
    <row r="2379" ht="25" customHeight="1" spans="1:4">
      <c r="A2379" s="2">
        <v>2378</v>
      </c>
      <c r="B2379" s="3" t="s">
        <v>2025</v>
      </c>
      <c r="C2379" s="3" t="str">
        <f>"罗才奖"</f>
        <v>罗才奖</v>
      </c>
      <c r="D2379" s="3" t="s">
        <v>2109</v>
      </c>
    </row>
    <row r="2380" ht="25" customHeight="1" spans="1:4">
      <c r="A2380" s="2">
        <v>2379</v>
      </c>
      <c r="B2380" s="3" t="s">
        <v>2025</v>
      </c>
      <c r="C2380" s="3" t="str">
        <f>"罗天润"</f>
        <v>罗天润</v>
      </c>
      <c r="D2380" s="3" t="s">
        <v>2110</v>
      </c>
    </row>
    <row r="2381" ht="25" customHeight="1" spans="1:4">
      <c r="A2381" s="2">
        <v>2380</v>
      </c>
      <c r="B2381" s="3" t="s">
        <v>2025</v>
      </c>
      <c r="C2381" s="3" t="str">
        <f>"李茂伟"</f>
        <v>李茂伟</v>
      </c>
      <c r="D2381" s="3" t="s">
        <v>2111</v>
      </c>
    </row>
    <row r="2382" ht="25" customHeight="1" spans="1:4">
      <c r="A2382" s="2">
        <v>2381</v>
      </c>
      <c r="B2382" s="3" t="s">
        <v>2025</v>
      </c>
      <c r="C2382" s="3" t="str">
        <f>"林秋翰"</f>
        <v>林秋翰</v>
      </c>
      <c r="D2382" s="3" t="s">
        <v>2112</v>
      </c>
    </row>
    <row r="2383" ht="25" customHeight="1" spans="1:4">
      <c r="A2383" s="2">
        <v>2382</v>
      </c>
      <c r="B2383" s="3" t="s">
        <v>2025</v>
      </c>
      <c r="C2383" s="3" t="str">
        <f>"郭泽宁"</f>
        <v>郭泽宁</v>
      </c>
      <c r="D2383" s="3" t="s">
        <v>2113</v>
      </c>
    </row>
    <row r="2384" ht="25" customHeight="1" spans="1:4">
      <c r="A2384" s="2">
        <v>2383</v>
      </c>
      <c r="B2384" s="3" t="s">
        <v>2025</v>
      </c>
      <c r="C2384" s="3" t="str">
        <f>"陈李鹏"</f>
        <v>陈李鹏</v>
      </c>
      <c r="D2384" s="3" t="s">
        <v>2114</v>
      </c>
    </row>
    <row r="2385" ht="25" customHeight="1" spans="1:4">
      <c r="A2385" s="2">
        <v>2384</v>
      </c>
      <c r="B2385" s="3" t="s">
        <v>2025</v>
      </c>
      <c r="C2385" s="3" t="str">
        <f>"何晓进"</f>
        <v>何晓进</v>
      </c>
      <c r="D2385" s="3" t="s">
        <v>2115</v>
      </c>
    </row>
    <row r="2386" ht="25" customHeight="1" spans="1:4">
      <c r="A2386" s="2">
        <v>2385</v>
      </c>
      <c r="B2386" s="3" t="s">
        <v>2025</v>
      </c>
      <c r="C2386" s="3" t="str">
        <f>"曾瑜"</f>
        <v>曾瑜</v>
      </c>
      <c r="D2386" s="3" t="s">
        <v>2116</v>
      </c>
    </row>
    <row r="2387" ht="25" customHeight="1" spans="1:4">
      <c r="A2387" s="2">
        <v>2386</v>
      </c>
      <c r="B2387" s="3" t="s">
        <v>2025</v>
      </c>
      <c r="C2387" s="3" t="str">
        <f>"王鸿"</f>
        <v>王鸿</v>
      </c>
      <c r="D2387" s="3" t="s">
        <v>1946</v>
      </c>
    </row>
    <row r="2388" ht="25" customHeight="1" spans="1:4">
      <c r="A2388" s="2">
        <v>2387</v>
      </c>
      <c r="B2388" s="3" t="s">
        <v>2025</v>
      </c>
      <c r="C2388" s="3" t="str">
        <f>"李佳惠"</f>
        <v>李佳惠</v>
      </c>
      <c r="D2388" s="3" t="s">
        <v>2117</v>
      </c>
    </row>
    <row r="2389" ht="25" customHeight="1" spans="1:4">
      <c r="A2389" s="2">
        <v>2388</v>
      </c>
      <c r="B2389" s="3" t="s">
        <v>2025</v>
      </c>
      <c r="C2389" s="3" t="str">
        <f>"段春芳"</f>
        <v>段春芳</v>
      </c>
      <c r="D2389" s="3" t="s">
        <v>2118</v>
      </c>
    </row>
    <row r="2390" ht="25" customHeight="1" spans="1:4">
      <c r="A2390" s="2">
        <v>2389</v>
      </c>
      <c r="B2390" s="3" t="s">
        <v>2025</v>
      </c>
      <c r="C2390" s="3" t="str">
        <f>"李小龙"</f>
        <v>李小龙</v>
      </c>
      <c r="D2390" s="3" t="s">
        <v>2119</v>
      </c>
    </row>
    <row r="2391" ht="25" customHeight="1" spans="1:4">
      <c r="A2391" s="2">
        <v>2390</v>
      </c>
      <c r="B2391" s="3" t="s">
        <v>2025</v>
      </c>
      <c r="C2391" s="3" t="str">
        <f>"许勤绩"</f>
        <v>许勤绩</v>
      </c>
      <c r="D2391" s="3" t="s">
        <v>2120</v>
      </c>
    </row>
    <row r="2392" ht="25" customHeight="1" spans="1:4">
      <c r="A2392" s="2">
        <v>2391</v>
      </c>
      <c r="B2392" s="3" t="s">
        <v>2025</v>
      </c>
      <c r="C2392" s="3" t="str">
        <f>"陈林"</f>
        <v>陈林</v>
      </c>
      <c r="D2392" s="3" t="s">
        <v>2121</v>
      </c>
    </row>
    <row r="2393" ht="25" customHeight="1" spans="1:4">
      <c r="A2393" s="2">
        <v>2392</v>
      </c>
      <c r="B2393" s="3" t="s">
        <v>2122</v>
      </c>
      <c r="C2393" s="3" t="str">
        <f>"罗敏"</f>
        <v>罗敏</v>
      </c>
      <c r="D2393" s="3" t="s">
        <v>2123</v>
      </c>
    </row>
    <row r="2394" ht="25" customHeight="1" spans="1:4">
      <c r="A2394" s="2">
        <v>2393</v>
      </c>
      <c r="B2394" s="3" t="s">
        <v>2122</v>
      </c>
      <c r="C2394" s="3" t="str">
        <f>"林书芳"</f>
        <v>林书芳</v>
      </c>
      <c r="D2394" s="3" t="s">
        <v>2124</v>
      </c>
    </row>
    <row r="2395" ht="25" customHeight="1" spans="1:4">
      <c r="A2395" s="2">
        <v>2394</v>
      </c>
      <c r="B2395" s="3" t="s">
        <v>2122</v>
      </c>
      <c r="C2395" s="3" t="str">
        <f>"李吉"</f>
        <v>李吉</v>
      </c>
      <c r="D2395" s="3" t="s">
        <v>2125</v>
      </c>
    </row>
    <row r="2396" ht="25" customHeight="1" spans="1:4">
      <c r="A2396" s="2">
        <v>2395</v>
      </c>
      <c r="B2396" s="3" t="s">
        <v>2122</v>
      </c>
      <c r="C2396" s="3" t="str">
        <f>"王旭媚"</f>
        <v>王旭媚</v>
      </c>
      <c r="D2396" s="3" t="s">
        <v>2126</v>
      </c>
    </row>
    <row r="2397" ht="25" customHeight="1" spans="1:4">
      <c r="A2397" s="2">
        <v>2396</v>
      </c>
      <c r="B2397" s="3" t="s">
        <v>2122</v>
      </c>
      <c r="C2397" s="3" t="str">
        <f>"陈乙娇"</f>
        <v>陈乙娇</v>
      </c>
      <c r="D2397" s="3" t="s">
        <v>2127</v>
      </c>
    </row>
    <row r="2398" ht="25" customHeight="1" spans="1:4">
      <c r="A2398" s="2">
        <v>2397</v>
      </c>
      <c r="B2398" s="3" t="s">
        <v>2122</v>
      </c>
      <c r="C2398" s="3" t="str">
        <f>"郑雨灵"</f>
        <v>郑雨灵</v>
      </c>
      <c r="D2398" s="3" t="s">
        <v>2128</v>
      </c>
    </row>
    <row r="2399" ht="25" customHeight="1" spans="1:4">
      <c r="A2399" s="2">
        <v>2398</v>
      </c>
      <c r="B2399" s="3" t="s">
        <v>2122</v>
      </c>
      <c r="C2399" s="3" t="str">
        <f>"刘月秀"</f>
        <v>刘月秀</v>
      </c>
      <c r="D2399" s="3" t="s">
        <v>2129</v>
      </c>
    </row>
    <row r="2400" ht="25" customHeight="1" spans="1:4">
      <c r="A2400" s="2">
        <v>2399</v>
      </c>
      <c r="B2400" s="3" t="s">
        <v>2122</v>
      </c>
      <c r="C2400" s="3" t="str">
        <f>"岳迪"</f>
        <v>岳迪</v>
      </c>
      <c r="D2400" s="3" t="s">
        <v>2130</v>
      </c>
    </row>
    <row r="2401" ht="25" customHeight="1" spans="1:4">
      <c r="A2401" s="2">
        <v>2400</v>
      </c>
      <c r="B2401" s="3" t="s">
        <v>2122</v>
      </c>
      <c r="C2401" s="3" t="str">
        <f>"林仁玲"</f>
        <v>林仁玲</v>
      </c>
      <c r="D2401" s="3" t="s">
        <v>2131</v>
      </c>
    </row>
    <row r="2402" ht="25" customHeight="1" spans="1:4">
      <c r="A2402" s="2">
        <v>2401</v>
      </c>
      <c r="B2402" s="3" t="s">
        <v>2122</v>
      </c>
      <c r="C2402" s="3" t="str">
        <f>"陈雪音"</f>
        <v>陈雪音</v>
      </c>
      <c r="D2402" s="3" t="s">
        <v>2132</v>
      </c>
    </row>
    <row r="2403" ht="25" customHeight="1" spans="1:4">
      <c r="A2403" s="2">
        <v>2402</v>
      </c>
      <c r="B2403" s="3" t="s">
        <v>2122</v>
      </c>
      <c r="C2403" s="3" t="str">
        <f>"李雀"</f>
        <v>李雀</v>
      </c>
      <c r="D2403" s="3" t="s">
        <v>2133</v>
      </c>
    </row>
    <row r="2404" ht="25" customHeight="1" spans="1:4">
      <c r="A2404" s="2">
        <v>2403</v>
      </c>
      <c r="B2404" s="3" t="s">
        <v>2122</v>
      </c>
      <c r="C2404" s="3" t="str">
        <f>"郑爽"</f>
        <v>郑爽</v>
      </c>
      <c r="D2404" s="3" t="s">
        <v>2134</v>
      </c>
    </row>
    <row r="2405" ht="25" customHeight="1" spans="1:4">
      <c r="A2405" s="2">
        <v>2404</v>
      </c>
      <c r="B2405" s="3" t="s">
        <v>2122</v>
      </c>
      <c r="C2405" s="3" t="str">
        <f>"陈盈"</f>
        <v>陈盈</v>
      </c>
      <c r="D2405" s="3" t="s">
        <v>2135</v>
      </c>
    </row>
    <row r="2406" ht="25" customHeight="1" spans="1:4">
      <c r="A2406" s="2">
        <v>2405</v>
      </c>
      <c r="B2406" s="3" t="s">
        <v>2122</v>
      </c>
      <c r="C2406" s="3" t="str">
        <f>"邱淑冰"</f>
        <v>邱淑冰</v>
      </c>
      <c r="D2406" s="3" t="s">
        <v>2136</v>
      </c>
    </row>
    <row r="2407" ht="25" customHeight="1" spans="1:4">
      <c r="A2407" s="2">
        <v>2406</v>
      </c>
      <c r="B2407" s="3" t="s">
        <v>2122</v>
      </c>
      <c r="C2407" s="3" t="str">
        <f>"毛梦雅"</f>
        <v>毛梦雅</v>
      </c>
      <c r="D2407" s="3" t="s">
        <v>1069</v>
      </c>
    </row>
    <row r="2408" ht="25" customHeight="1" spans="1:4">
      <c r="A2408" s="2">
        <v>2407</v>
      </c>
      <c r="B2408" s="3" t="s">
        <v>2122</v>
      </c>
      <c r="C2408" s="3" t="str">
        <f>"谭倩倩"</f>
        <v>谭倩倩</v>
      </c>
      <c r="D2408" s="3" t="s">
        <v>2137</v>
      </c>
    </row>
    <row r="2409" ht="25" customHeight="1" spans="1:4">
      <c r="A2409" s="2">
        <v>2408</v>
      </c>
      <c r="B2409" s="3" t="s">
        <v>2122</v>
      </c>
      <c r="C2409" s="3" t="str">
        <f>"邢晓敏"</f>
        <v>邢晓敏</v>
      </c>
      <c r="D2409" s="3" t="s">
        <v>2138</v>
      </c>
    </row>
    <row r="2410" ht="25" customHeight="1" spans="1:4">
      <c r="A2410" s="2">
        <v>2409</v>
      </c>
      <c r="B2410" s="3" t="s">
        <v>2122</v>
      </c>
      <c r="C2410" s="3" t="str">
        <f>"陈芮莹"</f>
        <v>陈芮莹</v>
      </c>
      <c r="D2410" s="3" t="s">
        <v>2139</v>
      </c>
    </row>
    <row r="2411" ht="25" customHeight="1" spans="1:4">
      <c r="A2411" s="2">
        <v>2410</v>
      </c>
      <c r="B2411" s="3" t="s">
        <v>2122</v>
      </c>
      <c r="C2411" s="3" t="str">
        <f>"董小雨"</f>
        <v>董小雨</v>
      </c>
      <c r="D2411" s="3" t="s">
        <v>2140</v>
      </c>
    </row>
    <row r="2412" ht="25" customHeight="1" spans="1:4">
      <c r="A2412" s="2">
        <v>2411</v>
      </c>
      <c r="B2412" s="3" t="s">
        <v>2122</v>
      </c>
      <c r="C2412" s="3" t="str">
        <f>"黄培培"</f>
        <v>黄培培</v>
      </c>
      <c r="D2412" s="3" t="s">
        <v>2141</v>
      </c>
    </row>
    <row r="2413" ht="25" customHeight="1" spans="1:4">
      <c r="A2413" s="2">
        <v>2412</v>
      </c>
      <c r="B2413" s="3" t="s">
        <v>2122</v>
      </c>
      <c r="C2413" s="3" t="str">
        <f>"王楠"</f>
        <v>王楠</v>
      </c>
      <c r="D2413" s="3" t="s">
        <v>2142</v>
      </c>
    </row>
    <row r="2414" ht="25" customHeight="1" spans="1:4">
      <c r="A2414" s="2">
        <v>2413</v>
      </c>
      <c r="B2414" s="3" t="s">
        <v>2122</v>
      </c>
      <c r="C2414" s="3" t="str">
        <f>"王艳"</f>
        <v>王艳</v>
      </c>
      <c r="D2414" s="3" t="s">
        <v>2143</v>
      </c>
    </row>
    <row r="2415" ht="25" customHeight="1" spans="1:4">
      <c r="A2415" s="2">
        <v>2414</v>
      </c>
      <c r="B2415" s="3" t="s">
        <v>2122</v>
      </c>
      <c r="C2415" s="3" t="str">
        <f>"刘津"</f>
        <v>刘津</v>
      </c>
      <c r="D2415" s="3" t="s">
        <v>2144</v>
      </c>
    </row>
    <row r="2416" ht="25" customHeight="1" spans="1:4">
      <c r="A2416" s="2">
        <v>2415</v>
      </c>
      <c r="B2416" s="3" t="s">
        <v>2122</v>
      </c>
      <c r="C2416" s="3" t="str">
        <f>"容敏"</f>
        <v>容敏</v>
      </c>
      <c r="D2416" s="3" t="s">
        <v>2145</v>
      </c>
    </row>
    <row r="2417" ht="25" customHeight="1" spans="1:4">
      <c r="A2417" s="2">
        <v>2416</v>
      </c>
      <c r="B2417" s="3" t="s">
        <v>2122</v>
      </c>
      <c r="C2417" s="3" t="str">
        <f>"梁振悦"</f>
        <v>梁振悦</v>
      </c>
      <c r="D2417" s="3" t="s">
        <v>2146</v>
      </c>
    </row>
    <row r="2418" ht="25" customHeight="1" spans="1:4">
      <c r="A2418" s="2">
        <v>2417</v>
      </c>
      <c r="B2418" s="3" t="s">
        <v>2122</v>
      </c>
      <c r="C2418" s="3" t="str">
        <f>"罗棋丹"</f>
        <v>罗棋丹</v>
      </c>
      <c r="D2418" s="3" t="s">
        <v>2147</v>
      </c>
    </row>
    <row r="2419" ht="25" customHeight="1" spans="1:4">
      <c r="A2419" s="2">
        <v>2418</v>
      </c>
      <c r="B2419" s="3" t="s">
        <v>2122</v>
      </c>
      <c r="C2419" s="3" t="str">
        <f>"陈俏"</f>
        <v>陈俏</v>
      </c>
      <c r="D2419" s="3" t="s">
        <v>1322</v>
      </c>
    </row>
    <row r="2420" ht="25" customHeight="1" spans="1:4">
      <c r="A2420" s="2">
        <v>2419</v>
      </c>
      <c r="B2420" s="3" t="s">
        <v>2122</v>
      </c>
      <c r="C2420" s="3" t="str">
        <f>"谭林娜"</f>
        <v>谭林娜</v>
      </c>
      <c r="D2420" s="3" t="s">
        <v>2148</v>
      </c>
    </row>
    <row r="2421" ht="25" customHeight="1" spans="1:4">
      <c r="A2421" s="2">
        <v>2420</v>
      </c>
      <c r="B2421" s="3" t="s">
        <v>2122</v>
      </c>
      <c r="C2421" s="3" t="str">
        <f>"董丽克"</f>
        <v>董丽克</v>
      </c>
      <c r="D2421" s="3" t="s">
        <v>2149</v>
      </c>
    </row>
    <row r="2422" ht="25" customHeight="1" spans="1:4">
      <c r="A2422" s="2">
        <v>2421</v>
      </c>
      <c r="B2422" s="3" t="s">
        <v>2122</v>
      </c>
      <c r="C2422" s="3" t="str">
        <f>"陈积珠"</f>
        <v>陈积珠</v>
      </c>
      <c r="D2422" s="3" t="s">
        <v>2150</v>
      </c>
    </row>
    <row r="2423" ht="25" customHeight="1" spans="1:4">
      <c r="A2423" s="2">
        <v>2422</v>
      </c>
      <c r="B2423" s="3" t="s">
        <v>2122</v>
      </c>
      <c r="C2423" s="3" t="str">
        <f>"黎培丽"</f>
        <v>黎培丽</v>
      </c>
      <c r="D2423" s="3" t="s">
        <v>2151</v>
      </c>
    </row>
    <row r="2424" ht="25" customHeight="1" spans="1:4">
      <c r="A2424" s="2">
        <v>2423</v>
      </c>
      <c r="B2424" s="3" t="s">
        <v>2122</v>
      </c>
      <c r="C2424" s="3" t="str">
        <f>"吴彩瑜"</f>
        <v>吴彩瑜</v>
      </c>
      <c r="D2424" s="3" t="s">
        <v>2152</v>
      </c>
    </row>
    <row r="2425" ht="25" customHeight="1" spans="1:4">
      <c r="A2425" s="2">
        <v>2424</v>
      </c>
      <c r="B2425" s="3" t="s">
        <v>2122</v>
      </c>
      <c r="C2425" s="3" t="str">
        <f>"江小妹"</f>
        <v>江小妹</v>
      </c>
      <c r="D2425" s="3" t="s">
        <v>2153</v>
      </c>
    </row>
    <row r="2426" ht="25" customHeight="1" spans="1:4">
      <c r="A2426" s="2">
        <v>2425</v>
      </c>
      <c r="B2426" s="3" t="s">
        <v>2122</v>
      </c>
      <c r="C2426" s="3" t="str">
        <f>"胡秀娇"</f>
        <v>胡秀娇</v>
      </c>
      <c r="D2426" s="3" t="s">
        <v>2154</v>
      </c>
    </row>
    <row r="2427" ht="25" customHeight="1" spans="1:4">
      <c r="A2427" s="2">
        <v>2426</v>
      </c>
      <c r="B2427" s="3" t="s">
        <v>2122</v>
      </c>
      <c r="C2427" s="3" t="str">
        <f>"麦紫华"</f>
        <v>麦紫华</v>
      </c>
      <c r="D2427" s="3" t="s">
        <v>2155</v>
      </c>
    </row>
    <row r="2428" ht="25" customHeight="1" spans="1:4">
      <c r="A2428" s="2">
        <v>2427</v>
      </c>
      <c r="B2428" s="3" t="s">
        <v>2122</v>
      </c>
      <c r="C2428" s="3" t="str">
        <f>"符沙沙"</f>
        <v>符沙沙</v>
      </c>
      <c r="D2428" s="3" t="s">
        <v>2156</v>
      </c>
    </row>
    <row r="2429" ht="25" customHeight="1" spans="1:4">
      <c r="A2429" s="2">
        <v>2428</v>
      </c>
      <c r="B2429" s="3" t="s">
        <v>2122</v>
      </c>
      <c r="C2429" s="3" t="str">
        <f>"罗曼"</f>
        <v>罗曼</v>
      </c>
      <c r="D2429" s="3" t="s">
        <v>2157</v>
      </c>
    </row>
    <row r="2430" ht="25" customHeight="1" spans="1:4">
      <c r="A2430" s="2">
        <v>2429</v>
      </c>
      <c r="B2430" s="3" t="s">
        <v>2122</v>
      </c>
      <c r="C2430" s="3" t="str">
        <f>"梁璐"</f>
        <v>梁璐</v>
      </c>
      <c r="D2430" s="3" t="s">
        <v>2158</v>
      </c>
    </row>
    <row r="2431" ht="25" customHeight="1" spans="1:4">
      <c r="A2431" s="2">
        <v>2430</v>
      </c>
      <c r="B2431" s="3" t="s">
        <v>2122</v>
      </c>
      <c r="C2431" s="3" t="str">
        <f>"徐楠楠"</f>
        <v>徐楠楠</v>
      </c>
      <c r="D2431" s="3" t="s">
        <v>2159</v>
      </c>
    </row>
    <row r="2432" ht="25" customHeight="1" spans="1:4">
      <c r="A2432" s="2">
        <v>2431</v>
      </c>
      <c r="B2432" s="3" t="s">
        <v>2122</v>
      </c>
      <c r="C2432" s="3" t="str">
        <f>"郑佳华"</f>
        <v>郑佳华</v>
      </c>
      <c r="D2432" s="3" t="s">
        <v>2160</v>
      </c>
    </row>
    <row r="2433" ht="25" customHeight="1" spans="1:4">
      <c r="A2433" s="2">
        <v>2432</v>
      </c>
      <c r="B2433" s="3" t="s">
        <v>2122</v>
      </c>
      <c r="C2433" s="3" t="str">
        <f>"莫青青"</f>
        <v>莫青青</v>
      </c>
      <c r="D2433" s="3" t="s">
        <v>2161</v>
      </c>
    </row>
    <row r="2434" ht="25" customHeight="1" spans="1:4">
      <c r="A2434" s="2">
        <v>2433</v>
      </c>
      <c r="B2434" s="3" t="s">
        <v>2122</v>
      </c>
      <c r="C2434" s="3" t="str">
        <f>"吴倩玉"</f>
        <v>吴倩玉</v>
      </c>
      <c r="D2434" s="3" t="s">
        <v>723</v>
      </c>
    </row>
    <row r="2435" ht="25" customHeight="1" spans="1:4">
      <c r="A2435" s="2">
        <v>2434</v>
      </c>
      <c r="B2435" s="3" t="s">
        <v>2122</v>
      </c>
      <c r="C2435" s="3" t="str">
        <f>"于淼"</f>
        <v>于淼</v>
      </c>
      <c r="D2435" s="3" t="s">
        <v>2162</v>
      </c>
    </row>
    <row r="2436" ht="25" customHeight="1" spans="1:4">
      <c r="A2436" s="2">
        <v>2435</v>
      </c>
      <c r="B2436" s="3" t="s">
        <v>2122</v>
      </c>
      <c r="C2436" s="3" t="str">
        <f>"钟婷婷"</f>
        <v>钟婷婷</v>
      </c>
      <c r="D2436" s="3" t="s">
        <v>2163</v>
      </c>
    </row>
    <row r="2437" ht="25" customHeight="1" spans="1:4">
      <c r="A2437" s="2">
        <v>2436</v>
      </c>
      <c r="B2437" s="3" t="s">
        <v>2122</v>
      </c>
      <c r="C2437" s="3" t="str">
        <f>"林悦"</f>
        <v>林悦</v>
      </c>
      <c r="D2437" s="3" t="s">
        <v>2164</v>
      </c>
    </row>
    <row r="2438" ht="25" customHeight="1" spans="1:4">
      <c r="A2438" s="2">
        <v>2437</v>
      </c>
      <c r="B2438" s="3" t="s">
        <v>2122</v>
      </c>
      <c r="C2438" s="3" t="str">
        <f>"张春科"</f>
        <v>张春科</v>
      </c>
      <c r="D2438" s="3" t="s">
        <v>2165</v>
      </c>
    </row>
    <row r="2439" ht="25" customHeight="1" spans="1:4">
      <c r="A2439" s="2">
        <v>2438</v>
      </c>
      <c r="B2439" s="3" t="s">
        <v>2122</v>
      </c>
      <c r="C2439" s="3" t="str">
        <f>"尹丹芸"</f>
        <v>尹丹芸</v>
      </c>
      <c r="D2439" s="3" t="s">
        <v>2166</v>
      </c>
    </row>
    <row r="2440" ht="25" customHeight="1" spans="1:4">
      <c r="A2440" s="2">
        <v>2439</v>
      </c>
      <c r="B2440" s="3" t="s">
        <v>2122</v>
      </c>
      <c r="C2440" s="3" t="str">
        <f>"王婷"</f>
        <v>王婷</v>
      </c>
      <c r="D2440" s="3" t="s">
        <v>2167</v>
      </c>
    </row>
    <row r="2441" ht="25" customHeight="1" spans="1:4">
      <c r="A2441" s="2">
        <v>2440</v>
      </c>
      <c r="B2441" s="3" t="s">
        <v>2122</v>
      </c>
      <c r="C2441" s="3" t="str">
        <f>"王静"</f>
        <v>王静</v>
      </c>
      <c r="D2441" s="3" t="s">
        <v>2168</v>
      </c>
    </row>
    <row r="2442" ht="25" customHeight="1" spans="1:4">
      <c r="A2442" s="2">
        <v>2441</v>
      </c>
      <c r="B2442" s="3" t="s">
        <v>2122</v>
      </c>
      <c r="C2442" s="3" t="str">
        <f>"叶金慧"</f>
        <v>叶金慧</v>
      </c>
      <c r="D2442" s="3" t="s">
        <v>2169</v>
      </c>
    </row>
    <row r="2443" ht="25" customHeight="1" spans="1:4">
      <c r="A2443" s="2">
        <v>2442</v>
      </c>
      <c r="B2443" s="3" t="s">
        <v>2122</v>
      </c>
      <c r="C2443" s="3" t="str">
        <f>"林海燕"</f>
        <v>林海燕</v>
      </c>
      <c r="D2443" s="3" t="s">
        <v>2170</v>
      </c>
    </row>
    <row r="2444" ht="25" customHeight="1" spans="1:4">
      <c r="A2444" s="2">
        <v>2443</v>
      </c>
      <c r="B2444" s="3" t="s">
        <v>2122</v>
      </c>
      <c r="C2444" s="3" t="str">
        <f>"谭静洁"</f>
        <v>谭静洁</v>
      </c>
      <c r="D2444" s="3" t="s">
        <v>2171</v>
      </c>
    </row>
    <row r="2445" ht="25" customHeight="1" spans="1:4">
      <c r="A2445" s="2">
        <v>2444</v>
      </c>
      <c r="B2445" s="3" t="s">
        <v>2122</v>
      </c>
      <c r="C2445" s="3" t="str">
        <f>"李维庭"</f>
        <v>李维庭</v>
      </c>
      <c r="D2445" s="3" t="s">
        <v>2172</v>
      </c>
    </row>
    <row r="2446" ht="25" customHeight="1" spans="1:4">
      <c r="A2446" s="2">
        <v>2445</v>
      </c>
      <c r="B2446" s="3" t="s">
        <v>2122</v>
      </c>
      <c r="C2446" s="3" t="str">
        <f>"高俊潇"</f>
        <v>高俊潇</v>
      </c>
      <c r="D2446" s="3" t="s">
        <v>2173</v>
      </c>
    </row>
    <row r="2447" ht="25" customHeight="1" spans="1:4">
      <c r="A2447" s="2">
        <v>2446</v>
      </c>
      <c r="B2447" s="3" t="s">
        <v>2122</v>
      </c>
      <c r="C2447" s="3" t="str">
        <f>"符晓庆"</f>
        <v>符晓庆</v>
      </c>
      <c r="D2447" s="3" t="s">
        <v>2174</v>
      </c>
    </row>
    <row r="2448" ht="25" customHeight="1" spans="1:4">
      <c r="A2448" s="2">
        <v>2447</v>
      </c>
      <c r="B2448" s="3" t="s">
        <v>2122</v>
      </c>
      <c r="C2448" s="3" t="str">
        <f>"刘茜茜"</f>
        <v>刘茜茜</v>
      </c>
      <c r="D2448" s="3" t="s">
        <v>363</v>
      </c>
    </row>
    <row r="2449" ht="25" customHeight="1" spans="1:4">
      <c r="A2449" s="2">
        <v>2448</v>
      </c>
      <c r="B2449" s="3" t="s">
        <v>2122</v>
      </c>
      <c r="C2449" s="3" t="str">
        <f>"陈思妍"</f>
        <v>陈思妍</v>
      </c>
      <c r="D2449" s="3" t="s">
        <v>2175</v>
      </c>
    </row>
    <row r="2450" ht="25" customHeight="1" spans="1:4">
      <c r="A2450" s="2">
        <v>2449</v>
      </c>
      <c r="B2450" s="3" t="s">
        <v>2122</v>
      </c>
      <c r="C2450" s="3" t="str">
        <f>"李玲"</f>
        <v>李玲</v>
      </c>
      <c r="D2450" s="3" t="s">
        <v>2176</v>
      </c>
    </row>
    <row r="2451" ht="25" customHeight="1" spans="1:4">
      <c r="A2451" s="2">
        <v>2450</v>
      </c>
      <c r="B2451" s="3" t="s">
        <v>2122</v>
      </c>
      <c r="C2451" s="3" t="str">
        <f>"吴心怡"</f>
        <v>吴心怡</v>
      </c>
      <c r="D2451" s="3" t="s">
        <v>2177</v>
      </c>
    </row>
    <row r="2452" ht="25" customHeight="1" spans="1:4">
      <c r="A2452" s="2">
        <v>2451</v>
      </c>
      <c r="B2452" s="3" t="s">
        <v>2122</v>
      </c>
      <c r="C2452" s="3" t="str">
        <f>"彭丽婷"</f>
        <v>彭丽婷</v>
      </c>
      <c r="D2452" s="3" t="s">
        <v>2178</v>
      </c>
    </row>
    <row r="2453" ht="25" customHeight="1" spans="1:4">
      <c r="A2453" s="2">
        <v>2452</v>
      </c>
      <c r="B2453" s="3" t="s">
        <v>2122</v>
      </c>
      <c r="C2453" s="3" t="str">
        <f>"王景春"</f>
        <v>王景春</v>
      </c>
      <c r="D2453" s="3" t="s">
        <v>2179</v>
      </c>
    </row>
    <row r="2454" ht="25" customHeight="1" spans="1:4">
      <c r="A2454" s="2">
        <v>2453</v>
      </c>
      <c r="B2454" s="3" t="s">
        <v>2122</v>
      </c>
      <c r="C2454" s="3" t="str">
        <f>"林书琴"</f>
        <v>林书琴</v>
      </c>
      <c r="D2454" s="3" t="s">
        <v>2146</v>
      </c>
    </row>
    <row r="2455" ht="25" customHeight="1" spans="1:4">
      <c r="A2455" s="2">
        <v>2454</v>
      </c>
      <c r="B2455" s="3" t="s">
        <v>2122</v>
      </c>
      <c r="C2455" s="3" t="str">
        <f>"梁月"</f>
        <v>梁月</v>
      </c>
      <c r="D2455" s="3" t="s">
        <v>2180</v>
      </c>
    </row>
    <row r="2456" ht="25" customHeight="1" spans="1:4">
      <c r="A2456" s="2">
        <v>2455</v>
      </c>
      <c r="B2456" s="3" t="s">
        <v>2122</v>
      </c>
      <c r="C2456" s="3" t="str">
        <f>"陈阳"</f>
        <v>陈阳</v>
      </c>
      <c r="D2456" s="3" t="s">
        <v>2181</v>
      </c>
    </row>
    <row r="2457" ht="25" customHeight="1" spans="1:4">
      <c r="A2457" s="2">
        <v>2456</v>
      </c>
      <c r="B2457" s="3" t="s">
        <v>2122</v>
      </c>
      <c r="C2457" s="3" t="str">
        <f>"王素湖"</f>
        <v>王素湖</v>
      </c>
      <c r="D2457" s="3" t="s">
        <v>2182</v>
      </c>
    </row>
    <row r="2458" ht="25" customHeight="1" spans="1:4">
      <c r="A2458" s="2">
        <v>2457</v>
      </c>
      <c r="B2458" s="3" t="s">
        <v>2122</v>
      </c>
      <c r="C2458" s="3" t="str">
        <f>"郑虹月"</f>
        <v>郑虹月</v>
      </c>
      <c r="D2458" s="3" t="s">
        <v>2183</v>
      </c>
    </row>
    <row r="2459" ht="25" customHeight="1" spans="1:4">
      <c r="A2459" s="2">
        <v>2458</v>
      </c>
      <c r="B2459" s="3" t="s">
        <v>2122</v>
      </c>
      <c r="C2459" s="3" t="str">
        <f>"朱春风"</f>
        <v>朱春风</v>
      </c>
      <c r="D2459" s="3" t="s">
        <v>2184</v>
      </c>
    </row>
    <row r="2460" ht="25" customHeight="1" spans="1:4">
      <c r="A2460" s="2">
        <v>2459</v>
      </c>
      <c r="B2460" s="3" t="s">
        <v>2122</v>
      </c>
      <c r="C2460" s="3" t="str">
        <f>"唐月英"</f>
        <v>唐月英</v>
      </c>
      <c r="D2460" s="3" t="s">
        <v>2185</v>
      </c>
    </row>
    <row r="2461" ht="25" customHeight="1" spans="1:4">
      <c r="A2461" s="2">
        <v>2460</v>
      </c>
      <c r="B2461" s="3" t="s">
        <v>2122</v>
      </c>
      <c r="C2461" s="3" t="str">
        <f>"王思"</f>
        <v>王思</v>
      </c>
      <c r="D2461" s="3" t="s">
        <v>2186</v>
      </c>
    </row>
    <row r="2462" ht="25" customHeight="1" spans="1:4">
      <c r="A2462" s="2">
        <v>2461</v>
      </c>
      <c r="B2462" s="3" t="s">
        <v>2122</v>
      </c>
      <c r="C2462" s="3" t="str">
        <f>"宋文婷"</f>
        <v>宋文婷</v>
      </c>
      <c r="D2462" s="3" t="s">
        <v>2187</v>
      </c>
    </row>
    <row r="2463" ht="25" customHeight="1" spans="1:4">
      <c r="A2463" s="2">
        <v>2462</v>
      </c>
      <c r="B2463" s="3" t="s">
        <v>2122</v>
      </c>
      <c r="C2463" s="3" t="str">
        <f>"殷晓燕"</f>
        <v>殷晓燕</v>
      </c>
      <c r="D2463" s="3" t="s">
        <v>2188</v>
      </c>
    </row>
    <row r="2464" ht="25" customHeight="1" spans="1:4">
      <c r="A2464" s="2">
        <v>2463</v>
      </c>
      <c r="B2464" s="3" t="s">
        <v>2122</v>
      </c>
      <c r="C2464" s="3" t="str">
        <f>"蔡源"</f>
        <v>蔡源</v>
      </c>
      <c r="D2464" s="3" t="s">
        <v>2189</v>
      </c>
    </row>
    <row r="2465" ht="25" customHeight="1" spans="1:4">
      <c r="A2465" s="2">
        <v>2464</v>
      </c>
      <c r="B2465" s="3" t="s">
        <v>2122</v>
      </c>
      <c r="C2465" s="3" t="str">
        <f>"董吉芬"</f>
        <v>董吉芬</v>
      </c>
      <c r="D2465" s="3" t="s">
        <v>2190</v>
      </c>
    </row>
    <row r="2466" ht="25" customHeight="1" spans="1:4">
      <c r="A2466" s="2">
        <v>2465</v>
      </c>
      <c r="B2466" s="3" t="s">
        <v>2122</v>
      </c>
      <c r="C2466" s="3" t="str">
        <f>"张志婷"</f>
        <v>张志婷</v>
      </c>
      <c r="D2466" s="3" t="s">
        <v>2191</v>
      </c>
    </row>
    <row r="2467" ht="25" customHeight="1" spans="1:4">
      <c r="A2467" s="2">
        <v>2466</v>
      </c>
      <c r="B2467" s="3" t="s">
        <v>2122</v>
      </c>
      <c r="C2467" s="3" t="str">
        <f>"罗明腮"</f>
        <v>罗明腮</v>
      </c>
      <c r="D2467" s="3" t="s">
        <v>1155</v>
      </c>
    </row>
    <row r="2468" ht="25" customHeight="1" spans="1:4">
      <c r="A2468" s="2">
        <v>2467</v>
      </c>
      <c r="B2468" s="3" t="s">
        <v>2122</v>
      </c>
      <c r="C2468" s="3" t="str">
        <f>"周亚娟"</f>
        <v>周亚娟</v>
      </c>
      <c r="D2468" s="3" t="s">
        <v>2192</v>
      </c>
    </row>
    <row r="2469" ht="25" customHeight="1" spans="1:4">
      <c r="A2469" s="2">
        <v>2468</v>
      </c>
      <c r="B2469" s="3" t="s">
        <v>2122</v>
      </c>
      <c r="C2469" s="3" t="str">
        <f>"许梅"</f>
        <v>许梅</v>
      </c>
      <c r="D2469" s="3" t="s">
        <v>2193</v>
      </c>
    </row>
    <row r="2470" ht="25" customHeight="1" spans="1:4">
      <c r="A2470" s="2">
        <v>2469</v>
      </c>
      <c r="B2470" s="3" t="s">
        <v>2122</v>
      </c>
      <c r="C2470" s="3" t="str">
        <f>"叶雪丹"</f>
        <v>叶雪丹</v>
      </c>
      <c r="D2470" s="3" t="s">
        <v>2194</v>
      </c>
    </row>
    <row r="2471" ht="25" customHeight="1" spans="1:4">
      <c r="A2471" s="2">
        <v>2470</v>
      </c>
      <c r="B2471" s="3" t="s">
        <v>2122</v>
      </c>
      <c r="C2471" s="3" t="str">
        <f>"陈金花"</f>
        <v>陈金花</v>
      </c>
      <c r="D2471" s="3" t="s">
        <v>2195</v>
      </c>
    </row>
    <row r="2472" ht="25" customHeight="1" spans="1:4">
      <c r="A2472" s="2">
        <v>2471</v>
      </c>
      <c r="B2472" s="3" t="s">
        <v>2122</v>
      </c>
      <c r="C2472" s="3" t="str">
        <f>"何静"</f>
        <v>何静</v>
      </c>
      <c r="D2472" s="3" t="s">
        <v>2169</v>
      </c>
    </row>
    <row r="2473" ht="25" customHeight="1" spans="1:4">
      <c r="A2473" s="2">
        <v>2472</v>
      </c>
      <c r="B2473" s="3" t="s">
        <v>2122</v>
      </c>
      <c r="C2473" s="3" t="str">
        <f>"潘沉"</f>
        <v>潘沉</v>
      </c>
      <c r="D2473" s="3" t="s">
        <v>2196</v>
      </c>
    </row>
    <row r="2474" ht="25" customHeight="1" spans="1:4">
      <c r="A2474" s="2">
        <v>2473</v>
      </c>
      <c r="B2474" s="3" t="s">
        <v>2122</v>
      </c>
      <c r="C2474" s="3" t="str">
        <f>"麦丽莎"</f>
        <v>麦丽莎</v>
      </c>
      <c r="D2474" s="3" t="s">
        <v>2197</v>
      </c>
    </row>
    <row r="2475" ht="25" customHeight="1" spans="1:4">
      <c r="A2475" s="2">
        <v>2474</v>
      </c>
      <c r="B2475" s="3" t="s">
        <v>2122</v>
      </c>
      <c r="C2475" s="3" t="str">
        <f>"张可娇"</f>
        <v>张可娇</v>
      </c>
      <c r="D2475" s="3" t="s">
        <v>2198</v>
      </c>
    </row>
    <row r="2476" ht="25" customHeight="1" spans="1:4">
      <c r="A2476" s="2">
        <v>2475</v>
      </c>
      <c r="B2476" s="3" t="s">
        <v>2122</v>
      </c>
      <c r="C2476" s="3" t="str">
        <f>"黎妹珠"</f>
        <v>黎妹珠</v>
      </c>
      <c r="D2476" s="3" t="s">
        <v>2199</v>
      </c>
    </row>
    <row r="2477" ht="25" customHeight="1" spans="1:4">
      <c r="A2477" s="2">
        <v>2476</v>
      </c>
      <c r="B2477" s="3" t="s">
        <v>2122</v>
      </c>
      <c r="C2477" s="3" t="str">
        <f>"陈晓芳"</f>
        <v>陈晓芳</v>
      </c>
      <c r="D2477" s="3" t="s">
        <v>2200</v>
      </c>
    </row>
    <row r="2478" ht="25" customHeight="1" spans="1:4">
      <c r="A2478" s="2">
        <v>2477</v>
      </c>
      <c r="B2478" s="3" t="s">
        <v>2122</v>
      </c>
      <c r="C2478" s="3" t="str">
        <f>"张淑贞"</f>
        <v>张淑贞</v>
      </c>
      <c r="D2478" s="3" t="s">
        <v>2201</v>
      </c>
    </row>
    <row r="2479" ht="25" customHeight="1" spans="1:4">
      <c r="A2479" s="2">
        <v>2478</v>
      </c>
      <c r="B2479" s="3" t="s">
        <v>2122</v>
      </c>
      <c r="C2479" s="3" t="str">
        <f>"杨梅桑"</f>
        <v>杨梅桑</v>
      </c>
      <c r="D2479" s="3" t="s">
        <v>2202</v>
      </c>
    </row>
    <row r="2480" ht="25" customHeight="1" spans="1:4">
      <c r="A2480" s="2">
        <v>2479</v>
      </c>
      <c r="B2480" s="3" t="s">
        <v>2122</v>
      </c>
      <c r="C2480" s="3" t="str">
        <f>"王慧"</f>
        <v>王慧</v>
      </c>
      <c r="D2480" s="3" t="s">
        <v>2203</v>
      </c>
    </row>
    <row r="2481" ht="25" customHeight="1" spans="1:4">
      <c r="A2481" s="2">
        <v>2480</v>
      </c>
      <c r="B2481" s="3" t="s">
        <v>2122</v>
      </c>
      <c r="C2481" s="3" t="str">
        <f>"林玲"</f>
        <v>林玲</v>
      </c>
      <c r="D2481" s="3" t="s">
        <v>2204</v>
      </c>
    </row>
    <row r="2482" ht="25" customHeight="1" spans="1:4">
      <c r="A2482" s="2">
        <v>2481</v>
      </c>
      <c r="B2482" s="3" t="s">
        <v>2122</v>
      </c>
      <c r="C2482" s="3" t="str">
        <f>"符美科"</f>
        <v>符美科</v>
      </c>
      <c r="D2482" s="3" t="s">
        <v>2205</v>
      </c>
    </row>
    <row r="2483" ht="25" customHeight="1" spans="1:4">
      <c r="A2483" s="2">
        <v>2482</v>
      </c>
      <c r="B2483" s="3" t="s">
        <v>2122</v>
      </c>
      <c r="C2483" s="3" t="str">
        <f>"卢平燕"</f>
        <v>卢平燕</v>
      </c>
      <c r="D2483" s="3" t="s">
        <v>2206</v>
      </c>
    </row>
    <row r="2484" ht="25" customHeight="1" spans="1:4">
      <c r="A2484" s="2">
        <v>2483</v>
      </c>
      <c r="B2484" s="3" t="s">
        <v>2122</v>
      </c>
      <c r="C2484" s="3" t="str">
        <f>"邹瑜"</f>
        <v>邹瑜</v>
      </c>
      <c r="D2484" s="3" t="s">
        <v>2207</v>
      </c>
    </row>
    <row r="2485" ht="25" customHeight="1" spans="1:4">
      <c r="A2485" s="2">
        <v>2484</v>
      </c>
      <c r="B2485" s="3" t="s">
        <v>2122</v>
      </c>
      <c r="C2485" s="3" t="str">
        <f>"李益桃"</f>
        <v>李益桃</v>
      </c>
      <c r="D2485" s="3" t="s">
        <v>2208</v>
      </c>
    </row>
    <row r="2486" ht="25" customHeight="1" spans="1:4">
      <c r="A2486" s="2">
        <v>2485</v>
      </c>
      <c r="B2486" s="3" t="s">
        <v>2122</v>
      </c>
      <c r="C2486" s="3" t="str">
        <f>"李月妮"</f>
        <v>李月妮</v>
      </c>
      <c r="D2486" s="3" t="s">
        <v>2209</v>
      </c>
    </row>
    <row r="2487" ht="25" customHeight="1" spans="1:4">
      <c r="A2487" s="2">
        <v>2486</v>
      </c>
      <c r="B2487" s="3" t="s">
        <v>2122</v>
      </c>
      <c r="C2487" s="3" t="str">
        <f>"汪春蕊"</f>
        <v>汪春蕊</v>
      </c>
      <c r="D2487" s="3" t="s">
        <v>1329</v>
      </c>
    </row>
    <row r="2488" ht="25" customHeight="1" spans="1:4">
      <c r="A2488" s="2">
        <v>2487</v>
      </c>
      <c r="B2488" s="3" t="s">
        <v>2122</v>
      </c>
      <c r="C2488" s="3" t="str">
        <f>"张李蓉"</f>
        <v>张李蓉</v>
      </c>
      <c r="D2488" s="3" t="s">
        <v>2210</v>
      </c>
    </row>
    <row r="2489" ht="25" customHeight="1" spans="1:4">
      <c r="A2489" s="2">
        <v>2488</v>
      </c>
      <c r="B2489" s="3" t="s">
        <v>2122</v>
      </c>
      <c r="C2489" s="3" t="str">
        <f>"李欣"</f>
        <v>李欣</v>
      </c>
      <c r="D2489" s="3" t="s">
        <v>2211</v>
      </c>
    </row>
    <row r="2490" ht="25" customHeight="1" spans="1:4">
      <c r="A2490" s="2">
        <v>2489</v>
      </c>
      <c r="B2490" s="3" t="s">
        <v>2122</v>
      </c>
      <c r="C2490" s="3" t="str">
        <f>"魏华燕"</f>
        <v>魏华燕</v>
      </c>
      <c r="D2490" s="3" t="s">
        <v>2212</v>
      </c>
    </row>
    <row r="2491" ht="25" customHeight="1" spans="1:4">
      <c r="A2491" s="2">
        <v>2490</v>
      </c>
      <c r="B2491" s="3" t="s">
        <v>2122</v>
      </c>
      <c r="C2491" s="3" t="str">
        <f>"王璐怡"</f>
        <v>王璐怡</v>
      </c>
      <c r="D2491" s="3" t="s">
        <v>2213</v>
      </c>
    </row>
    <row r="2492" ht="25" customHeight="1" spans="1:4">
      <c r="A2492" s="2">
        <v>2491</v>
      </c>
      <c r="B2492" s="3" t="s">
        <v>2122</v>
      </c>
      <c r="C2492" s="3" t="str">
        <f>"农丽娟"</f>
        <v>农丽娟</v>
      </c>
      <c r="D2492" s="3" t="s">
        <v>2214</v>
      </c>
    </row>
    <row r="2493" ht="25" customHeight="1" spans="1:4">
      <c r="A2493" s="2">
        <v>2492</v>
      </c>
      <c r="B2493" s="3" t="s">
        <v>2122</v>
      </c>
      <c r="C2493" s="3" t="str">
        <f>"王陈仪"</f>
        <v>王陈仪</v>
      </c>
      <c r="D2493" s="3" t="s">
        <v>2215</v>
      </c>
    </row>
    <row r="2494" ht="25" customHeight="1" spans="1:4">
      <c r="A2494" s="2">
        <v>2493</v>
      </c>
      <c r="B2494" s="3" t="s">
        <v>2122</v>
      </c>
      <c r="C2494" s="3" t="str">
        <f>"陈洁"</f>
        <v>陈洁</v>
      </c>
      <c r="D2494" s="3" t="s">
        <v>2216</v>
      </c>
    </row>
    <row r="2495" ht="25" customHeight="1" spans="1:4">
      <c r="A2495" s="2">
        <v>2494</v>
      </c>
      <c r="B2495" s="3" t="s">
        <v>2122</v>
      </c>
      <c r="C2495" s="3" t="str">
        <f>"温明静"</f>
        <v>温明静</v>
      </c>
      <c r="D2495" s="3" t="s">
        <v>795</v>
      </c>
    </row>
    <row r="2496" ht="25" customHeight="1" spans="1:4">
      <c r="A2496" s="2">
        <v>2495</v>
      </c>
      <c r="B2496" s="3" t="s">
        <v>2122</v>
      </c>
      <c r="C2496" s="3" t="str">
        <f>"杜林宇"</f>
        <v>杜林宇</v>
      </c>
      <c r="D2496" s="3" t="s">
        <v>2217</v>
      </c>
    </row>
    <row r="2497" ht="25" customHeight="1" spans="1:4">
      <c r="A2497" s="2">
        <v>2496</v>
      </c>
      <c r="B2497" s="3" t="s">
        <v>2122</v>
      </c>
      <c r="C2497" s="3" t="str">
        <f>"吴海香"</f>
        <v>吴海香</v>
      </c>
      <c r="D2497" s="3" t="s">
        <v>2218</v>
      </c>
    </row>
    <row r="2498" ht="25" customHeight="1" spans="1:4">
      <c r="A2498" s="2">
        <v>2497</v>
      </c>
      <c r="B2498" s="3" t="s">
        <v>2122</v>
      </c>
      <c r="C2498" s="3" t="str">
        <f>"王丹荟"</f>
        <v>王丹荟</v>
      </c>
      <c r="D2498" s="3" t="s">
        <v>363</v>
      </c>
    </row>
    <row r="2499" ht="25" customHeight="1" spans="1:4">
      <c r="A2499" s="2">
        <v>2498</v>
      </c>
      <c r="B2499" s="3" t="s">
        <v>2122</v>
      </c>
      <c r="C2499" s="3" t="str">
        <f>"羊灵慧"</f>
        <v>羊灵慧</v>
      </c>
      <c r="D2499" s="3" t="s">
        <v>2219</v>
      </c>
    </row>
    <row r="2500" ht="25" customHeight="1" spans="1:4">
      <c r="A2500" s="2">
        <v>2499</v>
      </c>
      <c r="B2500" s="3" t="s">
        <v>2122</v>
      </c>
      <c r="C2500" s="3" t="str">
        <f>"朱兰真"</f>
        <v>朱兰真</v>
      </c>
      <c r="D2500" s="3" t="s">
        <v>2220</v>
      </c>
    </row>
    <row r="2501" ht="25" customHeight="1" spans="1:4">
      <c r="A2501" s="2">
        <v>2500</v>
      </c>
      <c r="B2501" s="3" t="s">
        <v>2122</v>
      </c>
      <c r="C2501" s="3" t="str">
        <f>"林牛禧"</f>
        <v>林牛禧</v>
      </c>
      <c r="D2501" s="3" t="s">
        <v>2221</v>
      </c>
    </row>
    <row r="2502" ht="25" customHeight="1" spans="1:4">
      <c r="A2502" s="2">
        <v>2501</v>
      </c>
      <c r="B2502" s="3" t="s">
        <v>2122</v>
      </c>
      <c r="C2502" s="3" t="str">
        <f>"蒲健楠"</f>
        <v>蒲健楠</v>
      </c>
      <c r="D2502" s="3" t="s">
        <v>2222</v>
      </c>
    </row>
    <row r="2503" ht="25" customHeight="1" spans="1:4">
      <c r="A2503" s="2">
        <v>2502</v>
      </c>
      <c r="B2503" s="3" t="s">
        <v>2122</v>
      </c>
      <c r="C2503" s="3" t="str">
        <f>"陈景"</f>
        <v>陈景</v>
      </c>
      <c r="D2503" s="3" t="s">
        <v>2223</v>
      </c>
    </row>
    <row r="2504" ht="25" customHeight="1" spans="1:4">
      <c r="A2504" s="2">
        <v>2503</v>
      </c>
      <c r="B2504" s="3" t="s">
        <v>2122</v>
      </c>
      <c r="C2504" s="3" t="str">
        <f>"符迈心"</f>
        <v>符迈心</v>
      </c>
      <c r="D2504" s="3" t="s">
        <v>2224</v>
      </c>
    </row>
    <row r="2505" ht="25" customHeight="1" spans="1:4">
      <c r="A2505" s="2">
        <v>2504</v>
      </c>
      <c r="B2505" s="3" t="s">
        <v>2122</v>
      </c>
      <c r="C2505" s="3" t="str">
        <f>"吴翠桃"</f>
        <v>吴翠桃</v>
      </c>
      <c r="D2505" s="3" t="s">
        <v>2225</v>
      </c>
    </row>
    <row r="2506" ht="25" customHeight="1" spans="1:4">
      <c r="A2506" s="2">
        <v>2505</v>
      </c>
      <c r="B2506" s="3" t="s">
        <v>2122</v>
      </c>
      <c r="C2506" s="3" t="str">
        <f>"李亚楠"</f>
        <v>李亚楠</v>
      </c>
      <c r="D2506" s="3" t="s">
        <v>2226</v>
      </c>
    </row>
    <row r="2507" ht="25" customHeight="1" spans="1:4">
      <c r="A2507" s="2">
        <v>2506</v>
      </c>
      <c r="B2507" s="3" t="s">
        <v>2122</v>
      </c>
      <c r="C2507" s="3" t="str">
        <f>"卢春琼"</f>
        <v>卢春琼</v>
      </c>
      <c r="D2507" s="3" t="s">
        <v>2227</v>
      </c>
    </row>
    <row r="2508" ht="25" customHeight="1" spans="1:4">
      <c r="A2508" s="2">
        <v>2507</v>
      </c>
      <c r="B2508" s="3" t="s">
        <v>2122</v>
      </c>
      <c r="C2508" s="3" t="str">
        <f>"蔡乐"</f>
        <v>蔡乐</v>
      </c>
      <c r="D2508" s="3" t="s">
        <v>2228</v>
      </c>
    </row>
    <row r="2509" ht="25" customHeight="1" spans="1:4">
      <c r="A2509" s="2">
        <v>2508</v>
      </c>
      <c r="B2509" s="3" t="s">
        <v>2122</v>
      </c>
      <c r="C2509" s="3" t="str">
        <f>"李若楠"</f>
        <v>李若楠</v>
      </c>
      <c r="D2509" s="3" t="s">
        <v>2141</v>
      </c>
    </row>
    <row r="2510" ht="25" customHeight="1" spans="1:4">
      <c r="A2510" s="2">
        <v>2509</v>
      </c>
      <c r="B2510" s="3" t="s">
        <v>2122</v>
      </c>
      <c r="C2510" s="3" t="str">
        <f>"邢文悦"</f>
        <v>邢文悦</v>
      </c>
      <c r="D2510" s="3" t="s">
        <v>2229</v>
      </c>
    </row>
    <row r="2511" ht="25" customHeight="1" spans="1:4">
      <c r="A2511" s="2">
        <v>2510</v>
      </c>
      <c r="B2511" s="3" t="s">
        <v>2122</v>
      </c>
      <c r="C2511" s="3" t="str">
        <f>"符月贞"</f>
        <v>符月贞</v>
      </c>
      <c r="D2511" s="3" t="s">
        <v>2230</v>
      </c>
    </row>
    <row r="2512" ht="25" customHeight="1" spans="1:4">
      <c r="A2512" s="2">
        <v>2511</v>
      </c>
      <c r="B2512" s="3" t="s">
        <v>2122</v>
      </c>
      <c r="C2512" s="3" t="str">
        <f>"向艳燕"</f>
        <v>向艳燕</v>
      </c>
      <c r="D2512" s="3" t="s">
        <v>2231</v>
      </c>
    </row>
    <row r="2513" ht="25" customHeight="1" spans="1:4">
      <c r="A2513" s="2">
        <v>2512</v>
      </c>
      <c r="B2513" s="3" t="s">
        <v>2122</v>
      </c>
      <c r="C2513" s="3" t="str">
        <f>"张萍洁"</f>
        <v>张萍洁</v>
      </c>
      <c r="D2513" s="3" t="s">
        <v>2232</v>
      </c>
    </row>
    <row r="2514" ht="25" customHeight="1" spans="1:4">
      <c r="A2514" s="2">
        <v>2513</v>
      </c>
      <c r="B2514" s="3" t="s">
        <v>2122</v>
      </c>
      <c r="C2514" s="3" t="str">
        <f>"黎小芳"</f>
        <v>黎小芳</v>
      </c>
      <c r="D2514" s="3" t="s">
        <v>2233</v>
      </c>
    </row>
    <row r="2515" ht="25" customHeight="1" spans="1:4">
      <c r="A2515" s="2">
        <v>2514</v>
      </c>
      <c r="B2515" s="3" t="s">
        <v>2122</v>
      </c>
      <c r="C2515" s="3" t="str">
        <f>"李政梅"</f>
        <v>李政梅</v>
      </c>
      <c r="D2515" s="3" t="s">
        <v>2234</v>
      </c>
    </row>
    <row r="2516" ht="25" customHeight="1" spans="1:4">
      <c r="A2516" s="2">
        <v>2515</v>
      </c>
      <c r="B2516" s="3" t="s">
        <v>2122</v>
      </c>
      <c r="C2516" s="3" t="str">
        <f>"汪小丽"</f>
        <v>汪小丽</v>
      </c>
      <c r="D2516" s="3" t="s">
        <v>2235</v>
      </c>
    </row>
    <row r="2517" ht="25" customHeight="1" spans="1:4">
      <c r="A2517" s="2">
        <v>2516</v>
      </c>
      <c r="B2517" s="3" t="s">
        <v>2122</v>
      </c>
      <c r="C2517" s="3" t="str">
        <f>"麦雯萍"</f>
        <v>麦雯萍</v>
      </c>
      <c r="D2517" s="3" t="s">
        <v>2236</v>
      </c>
    </row>
    <row r="2518" ht="25" customHeight="1" spans="1:4">
      <c r="A2518" s="2">
        <v>2517</v>
      </c>
      <c r="B2518" s="3" t="s">
        <v>2122</v>
      </c>
      <c r="C2518" s="3" t="str">
        <f>"吴洪琳"</f>
        <v>吴洪琳</v>
      </c>
      <c r="D2518" s="3" t="s">
        <v>2237</v>
      </c>
    </row>
    <row r="2519" ht="25" customHeight="1" spans="1:4">
      <c r="A2519" s="2">
        <v>2518</v>
      </c>
      <c r="B2519" s="3" t="s">
        <v>2122</v>
      </c>
      <c r="C2519" s="3" t="str">
        <f>"王星星"</f>
        <v>王星星</v>
      </c>
      <c r="D2519" s="3" t="s">
        <v>2238</v>
      </c>
    </row>
    <row r="2520" ht="25" customHeight="1" spans="1:4">
      <c r="A2520" s="2">
        <v>2519</v>
      </c>
      <c r="B2520" s="3" t="s">
        <v>2122</v>
      </c>
      <c r="C2520" s="3" t="str">
        <f>"董以娇"</f>
        <v>董以娇</v>
      </c>
      <c r="D2520" s="3" t="s">
        <v>2239</v>
      </c>
    </row>
    <row r="2521" ht="25" customHeight="1" spans="1:4">
      <c r="A2521" s="2">
        <v>2520</v>
      </c>
      <c r="B2521" s="3" t="s">
        <v>2122</v>
      </c>
      <c r="C2521" s="3" t="str">
        <f>"黎秋燕"</f>
        <v>黎秋燕</v>
      </c>
      <c r="D2521" s="3" t="s">
        <v>2240</v>
      </c>
    </row>
    <row r="2522" ht="25" customHeight="1" spans="1:4">
      <c r="A2522" s="2">
        <v>2521</v>
      </c>
      <c r="B2522" s="3" t="s">
        <v>2122</v>
      </c>
      <c r="C2522" s="3" t="str">
        <f>"黄欢"</f>
        <v>黄欢</v>
      </c>
      <c r="D2522" s="3" t="s">
        <v>2241</v>
      </c>
    </row>
    <row r="2523" ht="25" customHeight="1" spans="1:4">
      <c r="A2523" s="2">
        <v>2522</v>
      </c>
      <c r="B2523" s="3" t="s">
        <v>2122</v>
      </c>
      <c r="C2523" s="3" t="str">
        <f>"郑少佩"</f>
        <v>郑少佩</v>
      </c>
      <c r="D2523" s="3" t="s">
        <v>2242</v>
      </c>
    </row>
    <row r="2524" ht="25" customHeight="1" spans="1:4">
      <c r="A2524" s="2">
        <v>2523</v>
      </c>
      <c r="B2524" s="3" t="s">
        <v>2122</v>
      </c>
      <c r="C2524" s="3" t="str">
        <f>"苏小妹"</f>
        <v>苏小妹</v>
      </c>
      <c r="D2524" s="3" t="s">
        <v>2243</v>
      </c>
    </row>
    <row r="2525" ht="25" customHeight="1" spans="1:4">
      <c r="A2525" s="2">
        <v>2524</v>
      </c>
      <c r="B2525" s="3" t="s">
        <v>2122</v>
      </c>
      <c r="C2525" s="3" t="str">
        <f>"柳国青"</f>
        <v>柳国青</v>
      </c>
      <c r="D2525" s="3" t="s">
        <v>2244</v>
      </c>
    </row>
    <row r="2526" ht="25" customHeight="1" spans="1:4">
      <c r="A2526" s="2">
        <v>2525</v>
      </c>
      <c r="B2526" s="3" t="s">
        <v>2122</v>
      </c>
      <c r="C2526" s="3" t="str">
        <f>"易林婷"</f>
        <v>易林婷</v>
      </c>
      <c r="D2526" s="3" t="s">
        <v>2245</v>
      </c>
    </row>
    <row r="2527" ht="25" customHeight="1" spans="1:4">
      <c r="A2527" s="2">
        <v>2526</v>
      </c>
      <c r="B2527" s="3" t="s">
        <v>2122</v>
      </c>
      <c r="C2527" s="3" t="str">
        <f>"符小露"</f>
        <v>符小露</v>
      </c>
      <c r="D2527" s="3" t="s">
        <v>2246</v>
      </c>
    </row>
    <row r="2528" ht="25" customHeight="1" spans="1:4">
      <c r="A2528" s="2">
        <v>2527</v>
      </c>
      <c r="B2528" s="3" t="s">
        <v>2122</v>
      </c>
      <c r="C2528" s="3" t="str">
        <f>"吴琼桃"</f>
        <v>吴琼桃</v>
      </c>
      <c r="D2528" s="3" t="s">
        <v>2247</v>
      </c>
    </row>
    <row r="2529" ht="25" customHeight="1" spans="1:4">
      <c r="A2529" s="2">
        <v>2528</v>
      </c>
      <c r="B2529" s="3" t="s">
        <v>2122</v>
      </c>
      <c r="C2529" s="3" t="str">
        <f>"符文慧"</f>
        <v>符文慧</v>
      </c>
      <c r="D2529" s="3" t="s">
        <v>1341</v>
      </c>
    </row>
    <row r="2530" ht="25" customHeight="1" spans="1:4">
      <c r="A2530" s="2">
        <v>2529</v>
      </c>
      <c r="B2530" s="3" t="s">
        <v>2122</v>
      </c>
      <c r="C2530" s="3" t="str">
        <f>"周雪"</f>
        <v>周雪</v>
      </c>
      <c r="D2530" s="3" t="s">
        <v>616</v>
      </c>
    </row>
    <row r="2531" ht="25" customHeight="1" spans="1:4">
      <c r="A2531" s="2">
        <v>2530</v>
      </c>
      <c r="B2531" s="3" t="s">
        <v>2122</v>
      </c>
      <c r="C2531" s="3" t="str">
        <f>"陈丽娜"</f>
        <v>陈丽娜</v>
      </c>
      <c r="D2531" s="3" t="s">
        <v>1967</v>
      </c>
    </row>
    <row r="2532" ht="25" customHeight="1" spans="1:4">
      <c r="A2532" s="2">
        <v>2531</v>
      </c>
      <c r="B2532" s="3" t="s">
        <v>2122</v>
      </c>
      <c r="C2532" s="3" t="str">
        <f>"符玉婷"</f>
        <v>符玉婷</v>
      </c>
      <c r="D2532" s="3" t="s">
        <v>2245</v>
      </c>
    </row>
    <row r="2533" ht="25" customHeight="1" spans="1:4">
      <c r="A2533" s="2">
        <v>2532</v>
      </c>
      <c r="B2533" s="3" t="s">
        <v>2122</v>
      </c>
      <c r="C2533" s="3" t="str">
        <f>"吴海强"</f>
        <v>吴海强</v>
      </c>
      <c r="D2533" s="3" t="s">
        <v>2248</v>
      </c>
    </row>
    <row r="2534" ht="25" customHeight="1" spans="1:4">
      <c r="A2534" s="2">
        <v>2533</v>
      </c>
      <c r="B2534" s="3" t="s">
        <v>2122</v>
      </c>
      <c r="C2534" s="3" t="str">
        <f>"关子涵"</f>
        <v>关子涵</v>
      </c>
      <c r="D2534" s="3" t="s">
        <v>2249</v>
      </c>
    </row>
    <row r="2535" ht="25" customHeight="1" spans="1:4">
      <c r="A2535" s="2">
        <v>2534</v>
      </c>
      <c r="B2535" s="3" t="s">
        <v>2122</v>
      </c>
      <c r="C2535" s="3" t="str">
        <f>"陈玫"</f>
        <v>陈玫</v>
      </c>
      <c r="D2535" s="3" t="s">
        <v>2250</v>
      </c>
    </row>
    <row r="2536" ht="25" customHeight="1" spans="1:4">
      <c r="A2536" s="2">
        <v>2535</v>
      </c>
      <c r="B2536" s="3" t="s">
        <v>2122</v>
      </c>
      <c r="C2536" s="3" t="str">
        <f>"钟佳倩"</f>
        <v>钟佳倩</v>
      </c>
      <c r="D2536" s="3" t="s">
        <v>2251</v>
      </c>
    </row>
    <row r="2537" ht="25" customHeight="1" spans="1:4">
      <c r="A2537" s="2">
        <v>2536</v>
      </c>
      <c r="B2537" s="3" t="s">
        <v>2122</v>
      </c>
      <c r="C2537" s="3" t="str">
        <f>"郭迈晨"</f>
        <v>郭迈晨</v>
      </c>
      <c r="D2537" s="3" t="s">
        <v>2136</v>
      </c>
    </row>
    <row r="2538" ht="25" customHeight="1" spans="1:4">
      <c r="A2538" s="2">
        <v>2537</v>
      </c>
      <c r="B2538" s="3" t="s">
        <v>2122</v>
      </c>
      <c r="C2538" s="3" t="str">
        <f>"梁文思"</f>
        <v>梁文思</v>
      </c>
      <c r="D2538" s="3" t="s">
        <v>2252</v>
      </c>
    </row>
    <row r="2539" ht="25" customHeight="1" spans="1:4">
      <c r="A2539" s="2">
        <v>2538</v>
      </c>
      <c r="B2539" s="3" t="s">
        <v>2122</v>
      </c>
      <c r="C2539" s="3" t="str">
        <f>"周翠"</f>
        <v>周翠</v>
      </c>
      <c r="D2539" s="3" t="s">
        <v>2253</v>
      </c>
    </row>
    <row r="2540" ht="25" customHeight="1" spans="1:4">
      <c r="A2540" s="2">
        <v>2539</v>
      </c>
      <c r="B2540" s="3" t="s">
        <v>2122</v>
      </c>
      <c r="C2540" s="3" t="str">
        <f>"林怡"</f>
        <v>林怡</v>
      </c>
      <c r="D2540" s="3" t="s">
        <v>2254</v>
      </c>
    </row>
    <row r="2541" ht="25" customHeight="1" spans="1:4">
      <c r="A2541" s="2">
        <v>2540</v>
      </c>
      <c r="B2541" s="3" t="s">
        <v>2122</v>
      </c>
      <c r="C2541" s="3" t="str">
        <f>"李敏"</f>
        <v>李敏</v>
      </c>
      <c r="D2541" s="3" t="s">
        <v>2255</v>
      </c>
    </row>
    <row r="2542" ht="25" customHeight="1" spans="1:4">
      <c r="A2542" s="2">
        <v>2541</v>
      </c>
      <c r="B2542" s="3" t="s">
        <v>2122</v>
      </c>
      <c r="C2542" s="3" t="str">
        <f>"符方丽"</f>
        <v>符方丽</v>
      </c>
      <c r="D2542" s="3" t="s">
        <v>2256</v>
      </c>
    </row>
    <row r="2543" ht="25" customHeight="1" spans="1:4">
      <c r="A2543" s="2">
        <v>2542</v>
      </c>
      <c r="B2543" s="3" t="s">
        <v>2122</v>
      </c>
      <c r="C2543" s="3" t="str">
        <f>"刘彩红"</f>
        <v>刘彩红</v>
      </c>
      <c r="D2543" s="3" t="s">
        <v>2257</v>
      </c>
    </row>
    <row r="2544" ht="25" customHeight="1" spans="1:4">
      <c r="A2544" s="2">
        <v>2543</v>
      </c>
      <c r="B2544" s="3" t="s">
        <v>2122</v>
      </c>
      <c r="C2544" s="3" t="str">
        <f>"羊春庆"</f>
        <v>羊春庆</v>
      </c>
      <c r="D2544" s="3" t="s">
        <v>2258</v>
      </c>
    </row>
    <row r="2545" ht="25" customHeight="1" spans="1:4">
      <c r="A2545" s="2">
        <v>2544</v>
      </c>
      <c r="B2545" s="3" t="s">
        <v>2122</v>
      </c>
      <c r="C2545" s="3" t="str">
        <f>"蔡云"</f>
        <v>蔡云</v>
      </c>
      <c r="D2545" s="3" t="s">
        <v>2259</v>
      </c>
    </row>
    <row r="2546" ht="25" customHeight="1" spans="1:4">
      <c r="A2546" s="2">
        <v>2545</v>
      </c>
      <c r="B2546" s="3" t="s">
        <v>2122</v>
      </c>
      <c r="C2546" s="3" t="str">
        <f>"王瑶"</f>
        <v>王瑶</v>
      </c>
      <c r="D2546" s="3" t="s">
        <v>2260</v>
      </c>
    </row>
    <row r="2547" ht="25" customHeight="1" spans="1:4">
      <c r="A2547" s="2">
        <v>2546</v>
      </c>
      <c r="B2547" s="3" t="s">
        <v>2122</v>
      </c>
      <c r="C2547" s="3" t="str">
        <f>"林恩雪"</f>
        <v>林恩雪</v>
      </c>
      <c r="D2547" s="3" t="s">
        <v>2261</v>
      </c>
    </row>
    <row r="2548" ht="25" customHeight="1" spans="1:4">
      <c r="A2548" s="2">
        <v>2547</v>
      </c>
      <c r="B2548" s="3" t="s">
        <v>2122</v>
      </c>
      <c r="C2548" s="3" t="str">
        <f>"崔靖苓"</f>
        <v>崔靖苓</v>
      </c>
      <c r="D2548" s="3" t="s">
        <v>2262</v>
      </c>
    </row>
    <row r="2549" ht="25" customHeight="1" spans="1:4">
      <c r="A2549" s="2">
        <v>2548</v>
      </c>
      <c r="B2549" s="3" t="s">
        <v>2122</v>
      </c>
      <c r="C2549" s="3" t="str">
        <f>"李秋雨"</f>
        <v>李秋雨</v>
      </c>
      <c r="D2549" s="3" t="s">
        <v>2263</v>
      </c>
    </row>
    <row r="2550" ht="25" customHeight="1" spans="1:4">
      <c r="A2550" s="2">
        <v>2549</v>
      </c>
      <c r="B2550" s="3" t="s">
        <v>2122</v>
      </c>
      <c r="C2550" s="3" t="str">
        <f>"石慧雅"</f>
        <v>石慧雅</v>
      </c>
      <c r="D2550" s="3" t="s">
        <v>2264</v>
      </c>
    </row>
    <row r="2551" ht="25" customHeight="1" spans="1:4">
      <c r="A2551" s="2">
        <v>2550</v>
      </c>
      <c r="B2551" s="3" t="s">
        <v>2122</v>
      </c>
      <c r="C2551" s="3" t="str">
        <f>"吉亚梅"</f>
        <v>吉亚梅</v>
      </c>
      <c r="D2551" s="3" t="s">
        <v>2265</v>
      </c>
    </row>
    <row r="2552" ht="25" customHeight="1" spans="1:4">
      <c r="A2552" s="2">
        <v>2551</v>
      </c>
      <c r="B2552" s="3" t="s">
        <v>2122</v>
      </c>
      <c r="C2552" s="3" t="str">
        <f>"田小铃"</f>
        <v>田小铃</v>
      </c>
      <c r="D2552" s="3" t="s">
        <v>2266</v>
      </c>
    </row>
    <row r="2553" ht="25" customHeight="1" spans="1:4">
      <c r="A2553" s="2">
        <v>2552</v>
      </c>
      <c r="B2553" s="3" t="s">
        <v>2122</v>
      </c>
      <c r="C2553" s="3" t="str">
        <f>"林花"</f>
        <v>林花</v>
      </c>
      <c r="D2553" s="3" t="s">
        <v>2267</v>
      </c>
    </row>
    <row r="2554" ht="25" customHeight="1" spans="1:4">
      <c r="A2554" s="2">
        <v>2553</v>
      </c>
      <c r="B2554" s="3" t="s">
        <v>2122</v>
      </c>
      <c r="C2554" s="3" t="str">
        <f>"肖柏榕"</f>
        <v>肖柏榕</v>
      </c>
      <c r="D2554" s="3" t="s">
        <v>2268</v>
      </c>
    </row>
    <row r="2555" ht="25" customHeight="1" spans="1:4">
      <c r="A2555" s="2">
        <v>2554</v>
      </c>
      <c r="B2555" s="3" t="s">
        <v>2122</v>
      </c>
      <c r="C2555" s="3" t="str">
        <f>"谷紫雯"</f>
        <v>谷紫雯</v>
      </c>
      <c r="D2555" s="3" t="s">
        <v>2269</v>
      </c>
    </row>
    <row r="2556" ht="25" customHeight="1" spans="1:4">
      <c r="A2556" s="2">
        <v>2555</v>
      </c>
      <c r="B2556" s="3" t="s">
        <v>2122</v>
      </c>
      <c r="C2556" s="3" t="str">
        <f>"陈婷婷"</f>
        <v>陈婷婷</v>
      </c>
      <c r="D2556" s="3" t="s">
        <v>1250</v>
      </c>
    </row>
    <row r="2557" ht="25" customHeight="1" spans="1:4">
      <c r="A2557" s="2">
        <v>2556</v>
      </c>
      <c r="B2557" s="3" t="s">
        <v>2122</v>
      </c>
      <c r="C2557" s="3" t="str">
        <f>"林菁"</f>
        <v>林菁</v>
      </c>
      <c r="D2557" s="3" t="s">
        <v>2270</v>
      </c>
    </row>
    <row r="2558" ht="25" customHeight="1" spans="1:4">
      <c r="A2558" s="2">
        <v>2557</v>
      </c>
      <c r="B2558" s="3" t="s">
        <v>2122</v>
      </c>
      <c r="C2558" s="3" t="str">
        <f>"赵茂书"</f>
        <v>赵茂书</v>
      </c>
      <c r="D2558" s="3" t="s">
        <v>2271</v>
      </c>
    </row>
    <row r="2559" ht="25" customHeight="1" spans="1:4">
      <c r="A2559" s="2">
        <v>2558</v>
      </c>
      <c r="B2559" s="3" t="s">
        <v>2122</v>
      </c>
      <c r="C2559" s="3" t="str">
        <f>"翁雩珮"</f>
        <v>翁雩珮</v>
      </c>
      <c r="D2559" s="3" t="s">
        <v>2272</v>
      </c>
    </row>
    <row r="2560" ht="25" customHeight="1" spans="1:4">
      <c r="A2560" s="2">
        <v>2559</v>
      </c>
      <c r="B2560" s="3" t="s">
        <v>2122</v>
      </c>
      <c r="C2560" s="3" t="str">
        <f>"吴文霞"</f>
        <v>吴文霞</v>
      </c>
      <c r="D2560" s="3" t="s">
        <v>2273</v>
      </c>
    </row>
    <row r="2561" ht="25" customHeight="1" spans="1:4">
      <c r="A2561" s="2">
        <v>2560</v>
      </c>
      <c r="B2561" s="3" t="s">
        <v>2122</v>
      </c>
      <c r="C2561" s="3" t="str">
        <f>"谭珠婷"</f>
        <v>谭珠婷</v>
      </c>
      <c r="D2561" s="3" t="s">
        <v>2274</v>
      </c>
    </row>
    <row r="2562" ht="25" customHeight="1" spans="1:4">
      <c r="A2562" s="2">
        <v>2561</v>
      </c>
      <c r="B2562" s="3" t="s">
        <v>2122</v>
      </c>
      <c r="C2562" s="3" t="str">
        <f>"符燕"</f>
        <v>符燕</v>
      </c>
      <c r="D2562" s="3" t="s">
        <v>2275</v>
      </c>
    </row>
    <row r="2563" ht="25" customHeight="1" spans="1:4">
      <c r="A2563" s="2">
        <v>2562</v>
      </c>
      <c r="B2563" s="3" t="s">
        <v>2122</v>
      </c>
      <c r="C2563" s="3" t="str">
        <f>"陈珊珊"</f>
        <v>陈珊珊</v>
      </c>
      <c r="D2563" s="3" t="s">
        <v>2276</v>
      </c>
    </row>
    <row r="2564" ht="25" customHeight="1" spans="1:4">
      <c r="A2564" s="2">
        <v>2563</v>
      </c>
      <c r="B2564" s="3" t="s">
        <v>2122</v>
      </c>
      <c r="C2564" s="3" t="str">
        <f>"莫翠燕"</f>
        <v>莫翠燕</v>
      </c>
      <c r="D2564" s="3" t="s">
        <v>2277</v>
      </c>
    </row>
    <row r="2565" ht="25" customHeight="1" spans="1:4">
      <c r="A2565" s="2">
        <v>2564</v>
      </c>
      <c r="B2565" s="3" t="s">
        <v>2122</v>
      </c>
      <c r="C2565" s="3" t="str">
        <f>"林媛"</f>
        <v>林媛</v>
      </c>
      <c r="D2565" s="3" t="s">
        <v>2278</v>
      </c>
    </row>
    <row r="2566" ht="25" customHeight="1" spans="1:4">
      <c r="A2566" s="2">
        <v>2565</v>
      </c>
      <c r="B2566" s="3" t="s">
        <v>2122</v>
      </c>
      <c r="C2566" s="3" t="str">
        <f>"王小涵"</f>
        <v>王小涵</v>
      </c>
      <c r="D2566" s="3" t="s">
        <v>2279</v>
      </c>
    </row>
    <row r="2567" ht="25" customHeight="1" spans="1:4">
      <c r="A2567" s="2">
        <v>2566</v>
      </c>
      <c r="B2567" s="3" t="s">
        <v>2122</v>
      </c>
      <c r="C2567" s="3" t="str">
        <f>"王世慧"</f>
        <v>王世慧</v>
      </c>
      <c r="D2567" s="3" t="s">
        <v>2005</v>
      </c>
    </row>
    <row r="2568" ht="25" customHeight="1" spans="1:4">
      <c r="A2568" s="2">
        <v>2567</v>
      </c>
      <c r="B2568" s="3" t="s">
        <v>2122</v>
      </c>
      <c r="C2568" s="3" t="str">
        <f>"王少娟"</f>
        <v>王少娟</v>
      </c>
      <c r="D2568" s="3" t="s">
        <v>1199</v>
      </c>
    </row>
    <row r="2569" ht="25" customHeight="1" spans="1:4">
      <c r="A2569" s="2">
        <v>2568</v>
      </c>
      <c r="B2569" s="3" t="s">
        <v>2122</v>
      </c>
      <c r="C2569" s="3" t="str">
        <f>"林金丽"</f>
        <v>林金丽</v>
      </c>
      <c r="D2569" s="3" t="s">
        <v>2280</v>
      </c>
    </row>
    <row r="2570" ht="25" customHeight="1" spans="1:4">
      <c r="A2570" s="2">
        <v>2569</v>
      </c>
      <c r="B2570" s="3" t="s">
        <v>2122</v>
      </c>
      <c r="C2570" s="3" t="str">
        <f>"苏玮"</f>
        <v>苏玮</v>
      </c>
      <c r="D2570" s="3" t="s">
        <v>2281</v>
      </c>
    </row>
    <row r="2571" ht="25" customHeight="1" spans="1:4">
      <c r="A2571" s="2">
        <v>2570</v>
      </c>
      <c r="B2571" s="3" t="s">
        <v>2122</v>
      </c>
      <c r="C2571" s="3" t="str">
        <f>"梁金盈"</f>
        <v>梁金盈</v>
      </c>
      <c r="D2571" s="3" t="s">
        <v>2282</v>
      </c>
    </row>
    <row r="2572" ht="25" customHeight="1" spans="1:4">
      <c r="A2572" s="2">
        <v>2571</v>
      </c>
      <c r="B2572" s="3" t="s">
        <v>2122</v>
      </c>
      <c r="C2572" s="3" t="str">
        <f>"杨凯婷"</f>
        <v>杨凯婷</v>
      </c>
      <c r="D2572" s="3" t="s">
        <v>2283</v>
      </c>
    </row>
    <row r="2573" ht="25" customHeight="1" spans="1:4">
      <c r="A2573" s="2">
        <v>2572</v>
      </c>
      <c r="B2573" s="3" t="s">
        <v>2122</v>
      </c>
      <c r="C2573" s="3" t="str">
        <f>"周梦雅"</f>
        <v>周梦雅</v>
      </c>
      <c r="D2573" s="3" t="s">
        <v>1250</v>
      </c>
    </row>
    <row r="2574" ht="25" customHeight="1" spans="1:4">
      <c r="A2574" s="2">
        <v>2573</v>
      </c>
      <c r="B2574" s="3" t="s">
        <v>2122</v>
      </c>
      <c r="C2574" s="3" t="str">
        <f>"邢丽莹"</f>
        <v>邢丽莹</v>
      </c>
      <c r="D2574" s="3" t="s">
        <v>2284</v>
      </c>
    </row>
    <row r="2575" ht="25" customHeight="1" spans="1:4">
      <c r="A2575" s="2">
        <v>2574</v>
      </c>
      <c r="B2575" s="3" t="s">
        <v>2122</v>
      </c>
      <c r="C2575" s="3" t="str">
        <f>"王卓钰"</f>
        <v>王卓钰</v>
      </c>
      <c r="D2575" s="3" t="s">
        <v>277</v>
      </c>
    </row>
    <row r="2576" ht="25" customHeight="1" spans="1:4">
      <c r="A2576" s="2">
        <v>2575</v>
      </c>
      <c r="B2576" s="3" t="s">
        <v>2122</v>
      </c>
      <c r="C2576" s="3" t="str">
        <f>"盛国冰"</f>
        <v>盛国冰</v>
      </c>
      <c r="D2576" s="3" t="s">
        <v>1163</v>
      </c>
    </row>
    <row r="2577" ht="25" customHeight="1" spans="1:4">
      <c r="A2577" s="2">
        <v>2576</v>
      </c>
      <c r="B2577" s="3" t="s">
        <v>2122</v>
      </c>
      <c r="C2577" s="3" t="str">
        <f>"刘梦捷"</f>
        <v>刘梦捷</v>
      </c>
      <c r="D2577" s="3" t="s">
        <v>2285</v>
      </c>
    </row>
    <row r="2578" ht="25" customHeight="1" spans="1:4">
      <c r="A2578" s="2">
        <v>2577</v>
      </c>
      <c r="B2578" s="3" t="s">
        <v>2122</v>
      </c>
      <c r="C2578" s="3" t="str">
        <f>"王昌芷"</f>
        <v>王昌芷</v>
      </c>
      <c r="D2578" s="3" t="s">
        <v>2286</v>
      </c>
    </row>
    <row r="2579" ht="25" customHeight="1" spans="1:4">
      <c r="A2579" s="2">
        <v>2578</v>
      </c>
      <c r="B2579" s="3" t="s">
        <v>2122</v>
      </c>
      <c r="C2579" s="3" t="str">
        <f>"邢苗苗"</f>
        <v>邢苗苗</v>
      </c>
      <c r="D2579" s="3" t="s">
        <v>2287</v>
      </c>
    </row>
    <row r="2580" ht="25" customHeight="1" spans="1:4">
      <c r="A2580" s="2">
        <v>2579</v>
      </c>
      <c r="B2580" s="3" t="s">
        <v>2122</v>
      </c>
      <c r="C2580" s="3" t="str">
        <f>"郑道婷"</f>
        <v>郑道婷</v>
      </c>
      <c r="D2580" s="3" t="s">
        <v>2286</v>
      </c>
    </row>
    <row r="2581" ht="25" customHeight="1" spans="1:4">
      <c r="A2581" s="2">
        <v>2580</v>
      </c>
      <c r="B2581" s="3" t="s">
        <v>2122</v>
      </c>
      <c r="C2581" s="3" t="str">
        <f>"林菊宝"</f>
        <v>林菊宝</v>
      </c>
      <c r="D2581" s="3" t="s">
        <v>2288</v>
      </c>
    </row>
    <row r="2582" ht="25" customHeight="1" spans="1:4">
      <c r="A2582" s="2">
        <v>2581</v>
      </c>
      <c r="B2582" s="3" t="s">
        <v>2122</v>
      </c>
      <c r="C2582" s="3" t="str">
        <f>"王萧儒"</f>
        <v>王萧儒</v>
      </c>
      <c r="D2582" s="3" t="s">
        <v>2289</v>
      </c>
    </row>
    <row r="2583" ht="25" customHeight="1" spans="1:4">
      <c r="A2583" s="2">
        <v>2582</v>
      </c>
      <c r="B2583" s="3" t="s">
        <v>2122</v>
      </c>
      <c r="C2583" s="3" t="str">
        <f>"陈玫君"</f>
        <v>陈玫君</v>
      </c>
      <c r="D2583" s="3" t="s">
        <v>2290</v>
      </c>
    </row>
    <row r="2584" ht="25" customHeight="1" spans="1:4">
      <c r="A2584" s="2">
        <v>2583</v>
      </c>
      <c r="B2584" s="3" t="s">
        <v>2122</v>
      </c>
      <c r="C2584" s="3" t="str">
        <f>"邓桑桑"</f>
        <v>邓桑桑</v>
      </c>
      <c r="D2584" s="3" t="s">
        <v>2291</v>
      </c>
    </row>
    <row r="2585" ht="25" customHeight="1" spans="1:4">
      <c r="A2585" s="2">
        <v>2584</v>
      </c>
      <c r="B2585" s="3" t="s">
        <v>2122</v>
      </c>
      <c r="C2585" s="3" t="str">
        <f>"黄国敏"</f>
        <v>黄国敏</v>
      </c>
      <c r="D2585" s="3" t="s">
        <v>2292</v>
      </c>
    </row>
    <row r="2586" ht="25" customHeight="1" spans="1:4">
      <c r="A2586" s="2">
        <v>2585</v>
      </c>
      <c r="B2586" s="3" t="s">
        <v>2122</v>
      </c>
      <c r="C2586" s="3" t="str">
        <f>"陈曼"</f>
        <v>陈曼</v>
      </c>
      <c r="D2586" s="3" t="s">
        <v>1174</v>
      </c>
    </row>
    <row r="2587" ht="25" customHeight="1" spans="1:4">
      <c r="A2587" s="2">
        <v>2586</v>
      </c>
      <c r="B2587" s="3" t="s">
        <v>2122</v>
      </c>
      <c r="C2587" s="3" t="str">
        <f>"李晓悦"</f>
        <v>李晓悦</v>
      </c>
      <c r="D2587" s="3" t="s">
        <v>2237</v>
      </c>
    </row>
    <row r="2588" ht="25" customHeight="1" spans="1:4">
      <c r="A2588" s="2">
        <v>2587</v>
      </c>
      <c r="B2588" s="3" t="s">
        <v>2122</v>
      </c>
      <c r="C2588" s="3" t="str">
        <f>"林妍姮"</f>
        <v>林妍姮</v>
      </c>
      <c r="D2588" s="3" t="s">
        <v>2293</v>
      </c>
    </row>
    <row r="2589" ht="25" customHeight="1" spans="1:4">
      <c r="A2589" s="2">
        <v>2588</v>
      </c>
      <c r="B2589" s="3" t="s">
        <v>2122</v>
      </c>
      <c r="C2589" s="3" t="str">
        <f>"邓珍珍"</f>
        <v>邓珍珍</v>
      </c>
      <c r="D2589" s="3" t="s">
        <v>2294</v>
      </c>
    </row>
    <row r="2590" ht="25" customHeight="1" spans="1:4">
      <c r="A2590" s="2">
        <v>2589</v>
      </c>
      <c r="B2590" s="3" t="s">
        <v>2122</v>
      </c>
      <c r="C2590" s="3" t="str">
        <f>"黄程秀"</f>
        <v>黄程秀</v>
      </c>
      <c r="D2590" s="3" t="s">
        <v>2250</v>
      </c>
    </row>
    <row r="2591" ht="25" customHeight="1" spans="1:4">
      <c r="A2591" s="2">
        <v>2590</v>
      </c>
      <c r="B2591" s="3" t="s">
        <v>2122</v>
      </c>
      <c r="C2591" s="3" t="str">
        <f>"王冠玲"</f>
        <v>王冠玲</v>
      </c>
      <c r="D2591" s="3" t="s">
        <v>2295</v>
      </c>
    </row>
    <row r="2592" ht="25" customHeight="1" spans="1:4">
      <c r="A2592" s="2">
        <v>2591</v>
      </c>
      <c r="B2592" s="3" t="s">
        <v>2122</v>
      </c>
      <c r="C2592" s="3" t="str">
        <f>"李惠"</f>
        <v>李惠</v>
      </c>
      <c r="D2592" s="3" t="s">
        <v>2228</v>
      </c>
    </row>
    <row r="2593" ht="25" customHeight="1" spans="1:4">
      <c r="A2593" s="2">
        <v>2592</v>
      </c>
      <c r="B2593" s="3" t="s">
        <v>2122</v>
      </c>
      <c r="C2593" s="3" t="str">
        <f>"潘琦"</f>
        <v>潘琦</v>
      </c>
      <c r="D2593" s="3" t="s">
        <v>2296</v>
      </c>
    </row>
    <row r="2594" ht="25" customHeight="1" spans="1:4">
      <c r="A2594" s="2">
        <v>2593</v>
      </c>
      <c r="B2594" s="3" t="s">
        <v>2122</v>
      </c>
      <c r="C2594" s="3" t="str">
        <f>"陈俞希"</f>
        <v>陈俞希</v>
      </c>
      <c r="D2594" s="3" t="s">
        <v>2297</v>
      </c>
    </row>
    <row r="2595" ht="25" customHeight="1" spans="1:4">
      <c r="A2595" s="2">
        <v>2594</v>
      </c>
      <c r="B2595" s="3" t="s">
        <v>2122</v>
      </c>
      <c r="C2595" s="3" t="str">
        <f>"陈梦娜"</f>
        <v>陈梦娜</v>
      </c>
      <c r="D2595" s="3" t="s">
        <v>2298</v>
      </c>
    </row>
    <row r="2596" ht="25" customHeight="1" spans="1:4">
      <c r="A2596" s="2">
        <v>2595</v>
      </c>
      <c r="B2596" s="3" t="s">
        <v>2122</v>
      </c>
      <c r="C2596" s="3" t="str">
        <f>"蔡桂銮"</f>
        <v>蔡桂銮</v>
      </c>
      <c r="D2596" s="3" t="s">
        <v>2299</v>
      </c>
    </row>
    <row r="2597" ht="25" customHeight="1" spans="1:4">
      <c r="A2597" s="2">
        <v>2596</v>
      </c>
      <c r="B2597" s="3" t="s">
        <v>2122</v>
      </c>
      <c r="C2597" s="3" t="str">
        <f>"郭锦婷"</f>
        <v>郭锦婷</v>
      </c>
      <c r="D2597" s="3" t="s">
        <v>2300</v>
      </c>
    </row>
    <row r="2598" ht="25" customHeight="1" spans="1:4">
      <c r="A2598" s="2">
        <v>2597</v>
      </c>
      <c r="B2598" s="3" t="s">
        <v>2122</v>
      </c>
      <c r="C2598" s="3" t="str">
        <f>"董朝咪"</f>
        <v>董朝咪</v>
      </c>
      <c r="D2598" s="3" t="s">
        <v>2301</v>
      </c>
    </row>
    <row r="2599" ht="25" customHeight="1" spans="1:4">
      <c r="A2599" s="2">
        <v>2598</v>
      </c>
      <c r="B2599" s="3" t="s">
        <v>2122</v>
      </c>
      <c r="C2599" s="3" t="str">
        <f>"陈子丹"</f>
        <v>陈子丹</v>
      </c>
      <c r="D2599" s="3" t="s">
        <v>2168</v>
      </c>
    </row>
    <row r="2600" ht="25" customHeight="1" spans="1:4">
      <c r="A2600" s="2">
        <v>2599</v>
      </c>
      <c r="B2600" s="3" t="s">
        <v>2122</v>
      </c>
      <c r="C2600" s="3" t="str">
        <f>"黄雯佳"</f>
        <v>黄雯佳</v>
      </c>
      <c r="D2600" s="3" t="s">
        <v>2302</v>
      </c>
    </row>
    <row r="2601" ht="25" customHeight="1" spans="1:4">
      <c r="A2601" s="2">
        <v>2600</v>
      </c>
      <c r="B2601" s="3" t="s">
        <v>2122</v>
      </c>
      <c r="C2601" s="3" t="str">
        <f>"吴小曼"</f>
        <v>吴小曼</v>
      </c>
      <c r="D2601" s="3" t="s">
        <v>2303</v>
      </c>
    </row>
    <row r="2602" ht="25" customHeight="1" spans="1:4">
      <c r="A2602" s="2">
        <v>2601</v>
      </c>
      <c r="B2602" s="3" t="s">
        <v>2122</v>
      </c>
      <c r="C2602" s="3" t="str">
        <f>"陈名丽"</f>
        <v>陈名丽</v>
      </c>
      <c r="D2602" s="3" t="s">
        <v>2304</v>
      </c>
    </row>
    <row r="2603" ht="25" customHeight="1" spans="1:4">
      <c r="A2603" s="2">
        <v>2602</v>
      </c>
      <c r="B2603" s="3" t="s">
        <v>2122</v>
      </c>
      <c r="C2603" s="3" t="str">
        <f>"刘翠妃"</f>
        <v>刘翠妃</v>
      </c>
      <c r="D2603" s="3" t="s">
        <v>2305</v>
      </c>
    </row>
    <row r="2604" ht="25" customHeight="1" spans="1:4">
      <c r="A2604" s="2">
        <v>2603</v>
      </c>
      <c r="B2604" s="3" t="s">
        <v>2122</v>
      </c>
      <c r="C2604" s="3" t="str">
        <f>"吴茜茜"</f>
        <v>吴茜茜</v>
      </c>
      <c r="D2604" s="3" t="s">
        <v>1320</v>
      </c>
    </row>
    <row r="2605" ht="25" customHeight="1" spans="1:4">
      <c r="A2605" s="2">
        <v>2604</v>
      </c>
      <c r="B2605" s="3" t="s">
        <v>2122</v>
      </c>
      <c r="C2605" s="3" t="str">
        <f>"符淑娴"</f>
        <v>符淑娴</v>
      </c>
      <c r="D2605" s="3" t="s">
        <v>2306</v>
      </c>
    </row>
    <row r="2606" ht="25" customHeight="1" spans="1:4">
      <c r="A2606" s="2">
        <v>2605</v>
      </c>
      <c r="B2606" s="3" t="s">
        <v>2122</v>
      </c>
      <c r="C2606" s="3" t="str">
        <f>"王盼盼"</f>
        <v>王盼盼</v>
      </c>
      <c r="D2606" s="3" t="s">
        <v>368</v>
      </c>
    </row>
    <row r="2607" ht="25" customHeight="1" spans="1:4">
      <c r="A2607" s="2">
        <v>2606</v>
      </c>
      <c r="B2607" s="3" t="s">
        <v>2122</v>
      </c>
      <c r="C2607" s="3" t="str">
        <f>"肖德瑞芳"</f>
        <v>肖德瑞芳</v>
      </c>
      <c r="D2607" s="3" t="s">
        <v>2307</v>
      </c>
    </row>
    <row r="2608" ht="25" customHeight="1" spans="1:4">
      <c r="A2608" s="2">
        <v>2607</v>
      </c>
      <c r="B2608" s="3" t="s">
        <v>2122</v>
      </c>
      <c r="C2608" s="3" t="str">
        <f>"洪婷婷"</f>
        <v>洪婷婷</v>
      </c>
      <c r="D2608" s="3" t="s">
        <v>2308</v>
      </c>
    </row>
    <row r="2609" ht="25" customHeight="1" spans="1:4">
      <c r="A2609" s="2">
        <v>2608</v>
      </c>
      <c r="B2609" s="3" t="s">
        <v>2122</v>
      </c>
      <c r="C2609" s="3" t="str">
        <f>"赵欢欢"</f>
        <v>赵欢欢</v>
      </c>
      <c r="D2609" s="3" t="s">
        <v>2309</v>
      </c>
    </row>
    <row r="2610" ht="25" customHeight="1" spans="1:4">
      <c r="A2610" s="2">
        <v>2609</v>
      </c>
      <c r="B2610" s="3" t="s">
        <v>2122</v>
      </c>
      <c r="C2610" s="3" t="str">
        <f>"王书美"</f>
        <v>王书美</v>
      </c>
      <c r="D2610" s="3" t="s">
        <v>2310</v>
      </c>
    </row>
    <row r="2611" ht="25" customHeight="1" spans="1:4">
      <c r="A2611" s="2">
        <v>2610</v>
      </c>
      <c r="B2611" s="3" t="s">
        <v>2122</v>
      </c>
      <c r="C2611" s="3" t="str">
        <f>"陈星君"</f>
        <v>陈星君</v>
      </c>
      <c r="D2611" s="3" t="s">
        <v>2311</v>
      </c>
    </row>
    <row r="2612" ht="25" customHeight="1" spans="1:4">
      <c r="A2612" s="2">
        <v>2611</v>
      </c>
      <c r="B2612" s="3" t="s">
        <v>2122</v>
      </c>
      <c r="C2612" s="3" t="str">
        <f>"张慧清"</f>
        <v>张慧清</v>
      </c>
      <c r="D2612" s="3" t="s">
        <v>2312</v>
      </c>
    </row>
    <row r="2613" ht="25" customHeight="1" spans="1:4">
      <c r="A2613" s="2">
        <v>2612</v>
      </c>
      <c r="B2613" s="3" t="s">
        <v>2122</v>
      </c>
      <c r="C2613" s="3" t="str">
        <f>"傅王丽"</f>
        <v>傅王丽</v>
      </c>
      <c r="D2613" s="3" t="s">
        <v>2211</v>
      </c>
    </row>
    <row r="2614" ht="25" customHeight="1" spans="1:4">
      <c r="A2614" s="2">
        <v>2613</v>
      </c>
      <c r="B2614" s="3" t="s">
        <v>2122</v>
      </c>
      <c r="C2614" s="3" t="str">
        <f>"沈玥"</f>
        <v>沈玥</v>
      </c>
      <c r="D2614" s="3" t="s">
        <v>2313</v>
      </c>
    </row>
    <row r="2615" ht="25" customHeight="1" spans="1:4">
      <c r="A2615" s="2">
        <v>2614</v>
      </c>
      <c r="B2615" s="3" t="s">
        <v>2122</v>
      </c>
      <c r="C2615" s="3" t="str">
        <f>"范烟岚"</f>
        <v>范烟岚</v>
      </c>
      <c r="D2615" s="3" t="s">
        <v>2314</v>
      </c>
    </row>
    <row r="2616" ht="25" customHeight="1" spans="1:4">
      <c r="A2616" s="2">
        <v>2615</v>
      </c>
      <c r="B2616" s="3" t="s">
        <v>2122</v>
      </c>
      <c r="C2616" s="3" t="str">
        <f>"吉丽洁"</f>
        <v>吉丽洁</v>
      </c>
      <c r="D2616" s="3" t="s">
        <v>2315</v>
      </c>
    </row>
    <row r="2617" ht="25" customHeight="1" spans="1:4">
      <c r="A2617" s="2">
        <v>2616</v>
      </c>
      <c r="B2617" s="3" t="s">
        <v>2122</v>
      </c>
      <c r="C2617" s="3" t="str">
        <f>"鲜晓"</f>
        <v>鲜晓</v>
      </c>
      <c r="D2617" s="3" t="s">
        <v>2316</v>
      </c>
    </row>
    <row r="2618" ht="25" customHeight="1" spans="1:4">
      <c r="A2618" s="2">
        <v>2617</v>
      </c>
      <c r="B2618" s="3" t="s">
        <v>2122</v>
      </c>
      <c r="C2618" s="3" t="str">
        <f>"叶婷婷"</f>
        <v>叶婷婷</v>
      </c>
      <c r="D2618" s="3" t="s">
        <v>2317</v>
      </c>
    </row>
    <row r="2619" ht="25" customHeight="1" spans="1:4">
      <c r="A2619" s="2">
        <v>2618</v>
      </c>
      <c r="B2619" s="3" t="s">
        <v>2122</v>
      </c>
      <c r="C2619" s="3" t="str">
        <f>"吴贞优"</f>
        <v>吴贞优</v>
      </c>
      <c r="D2619" s="3" t="s">
        <v>2318</v>
      </c>
    </row>
    <row r="2620" ht="25" customHeight="1" spans="1:4">
      <c r="A2620" s="2">
        <v>2619</v>
      </c>
      <c r="B2620" s="3" t="s">
        <v>2122</v>
      </c>
      <c r="C2620" s="3" t="str">
        <f>"裴美珠"</f>
        <v>裴美珠</v>
      </c>
      <c r="D2620" s="3" t="s">
        <v>2319</v>
      </c>
    </row>
    <row r="2621" ht="25" customHeight="1" spans="1:4">
      <c r="A2621" s="2">
        <v>2620</v>
      </c>
      <c r="B2621" s="3" t="s">
        <v>2122</v>
      </c>
      <c r="C2621" s="3" t="str">
        <f>"李丽曼"</f>
        <v>李丽曼</v>
      </c>
      <c r="D2621" s="3" t="s">
        <v>2320</v>
      </c>
    </row>
    <row r="2622" ht="25" customHeight="1" spans="1:4">
      <c r="A2622" s="2">
        <v>2621</v>
      </c>
      <c r="B2622" s="3" t="s">
        <v>2122</v>
      </c>
      <c r="C2622" s="3" t="str">
        <f>"陈罗任"</f>
        <v>陈罗任</v>
      </c>
      <c r="D2622" s="3" t="s">
        <v>1967</v>
      </c>
    </row>
    <row r="2623" ht="25" customHeight="1" spans="1:4">
      <c r="A2623" s="2">
        <v>2622</v>
      </c>
      <c r="B2623" s="3" t="s">
        <v>2122</v>
      </c>
      <c r="C2623" s="3" t="str">
        <f>"陈婷婷"</f>
        <v>陈婷婷</v>
      </c>
      <c r="D2623" s="3" t="s">
        <v>2154</v>
      </c>
    </row>
    <row r="2624" ht="25" customHeight="1" spans="1:4">
      <c r="A2624" s="2">
        <v>2623</v>
      </c>
      <c r="B2624" s="3" t="s">
        <v>2122</v>
      </c>
      <c r="C2624" s="3" t="str">
        <f>"谭婆娟"</f>
        <v>谭婆娟</v>
      </c>
      <c r="D2624" s="3" t="s">
        <v>2321</v>
      </c>
    </row>
    <row r="2625" ht="25" customHeight="1" spans="1:4">
      <c r="A2625" s="2">
        <v>2624</v>
      </c>
      <c r="B2625" s="3" t="s">
        <v>2122</v>
      </c>
      <c r="C2625" s="3" t="str">
        <f>"方夏玲"</f>
        <v>方夏玲</v>
      </c>
      <c r="D2625" s="3" t="s">
        <v>2322</v>
      </c>
    </row>
    <row r="2626" ht="25" customHeight="1" spans="1:4">
      <c r="A2626" s="2">
        <v>2625</v>
      </c>
      <c r="B2626" s="3" t="s">
        <v>2122</v>
      </c>
      <c r="C2626" s="3" t="str">
        <f>"赵晶"</f>
        <v>赵晶</v>
      </c>
      <c r="D2626" s="3" t="s">
        <v>2323</v>
      </c>
    </row>
    <row r="2627" ht="25" customHeight="1" spans="1:4">
      <c r="A2627" s="2">
        <v>2626</v>
      </c>
      <c r="B2627" s="3" t="s">
        <v>2122</v>
      </c>
      <c r="C2627" s="3" t="str">
        <f>"罗子情"</f>
        <v>罗子情</v>
      </c>
      <c r="D2627" s="3" t="s">
        <v>2324</v>
      </c>
    </row>
    <row r="2628" ht="25" customHeight="1" spans="1:4">
      <c r="A2628" s="2">
        <v>2627</v>
      </c>
      <c r="B2628" s="3" t="s">
        <v>2122</v>
      </c>
      <c r="C2628" s="3" t="str">
        <f>"张琪静"</f>
        <v>张琪静</v>
      </c>
      <c r="D2628" s="3" t="s">
        <v>904</v>
      </c>
    </row>
    <row r="2629" ht="25" customHeight="1" spans="1:4">
      <c r="A2629" s="2">
        <v>2628</v>
      </c>
      <c r="B2629" s="3" t="s">
        <v>2122</v>
      </c>
      <c r="C2629" s="3" t="str">
        <f>"李世红"</f>
        <v>李世红</v>
      </c>
      <c r="D2629" s="3" t="s">
        <v>2325</v>
      </c>
    </row>
    <row r="2630" ht="25" customHeight="1" spans="1:4">
      <c r="A2630" s="2">
        <v>2629</v>
      </c>
      <c r="B2630" s="3" t="s">
        <v>2122</v>
      </c>
      <c r="C2630" s="3" t="str">
        <f>"王紫萍"</f>
        <v>王紫萍</v>
      </c>
      <c r="D2630" s="3" t="s">
        <v>2326</v>
      </c>
    </row>
    <row r="2631" ht="25" customHeight="1" spans="1:4">
      <c r="A2631" s="2">
        <v>2630</v>
      </c>
      <c r="B2631" s="3" t="s">
        <v>2122</v>
      </c>
      <c r="C2631" s="3" t="str">
        <f>"张莉敏"</f>
        <v>张莉敏</v>
      </c>
      <c r="D2631" s="3" t="s">
        <v>1531</v>
      </c>
    </row>
    <row r="2632" ht="25" customHeight="1" spans="1:4">
      <c r="A2632" s="2">
        <v>2631</v>
      </c>
      <c r="B2632" s="3" t="s">
        <v>2122</v>
      </c>
      <c r="C2632" s="3" t="str">
        <f>"郭纯"</f>
        <v>郭纯</v>
      </c>
      <c r="D2632" s="3" t="s">
        <v>2327</v>
      </c>
    </row>
    <row r="2633" ht="25" customHeight="1" spans="1:4">
      <c r="A2633" s="2">
        <v>2632</v>
      </c>
      <c r="B2633" s="3" t="s">
        <v>2122</v>
      </c>
      <c r="C2633" s="3" t="str">
        <f>"赵明珠"</f>
        <v>赵明珠</v>
      </c>
      <c r="D2633" s="3" t="s">
        <v>2328</v>
      </c>
    </row>
    <row r="2634" ht="25" customHeight="1" spans="1:4">
      <c r="A2634" s="2">
        <v>2633</v>
      </c>
      <c r="B2634" s="3" t="s">
        <v>2122</v>
      </c>
      <c r="C2634" s="3" t="str">
        <f>"潘娆琼"</f>
        <v>潘娆琼</v>
      </c>
      <c r="D2634" s="3" t="s">
        <v>2329</v>
      </c>
    </row>
    <row r="2635" ht="25" customHeight="1" spans="1:4">
      <c r="A2635" s="2">
        <v>2634</v>
      </c>
      <c r="B2635" s="3" t="s">
        <v>2122</v>
      </c>
      <c r="C2635" s="3" t="str">
        <f>"陈井妹"</f>
        <v>陈井妹</v>
      </c>
      <c r="D2635" s="3" t="s">
        <v>2330</v>
      </c>
    </row>
    <row r="2636" ht="25" customHeight="1" spans="1:4">
      <c r="A2636" s="2">
        <v>2635</v>
      </c>
      <c r="B2636" s="3" t="s">
        <v>2122</v>
      </c>
      <c r="C2636" s="3" t="str">
        <f>"陈芳兰"</f>
        <v>陈芳兰</v>
      </c>
      <c r="D2636" s="3" t="s">
        <v>2228</v>
      </c>
    </row>
    <row r="2637" ht="25" customHeight="1" spans="1:4">
      <c r="A2637" s="2">
        <v>2636</v>
      </c>
      <c r="B2637" s="3" t="s">
        <v>2122</v>
      </c>
      <c r="C2637" s="3" t="str">
        <f>"张慧"</f>
        <v>张慧</v>
      </c>
      <c r="D2637" s="3" t="s">
        <v>2331</v>
      </c>
    </row>
    <row r="2638" ht="25" customHeight="1" spans="1:4">
      <c r="A2638" s="2">
        <v>2637</v>
      </c>
      <c r="B2638" s="3" t="s">
        <v>2122</v>
      </c>
      <c r="C2638" s="3" t="str">
        <f>"陈玉丹"</f>
        <v>陈玉丹</v>
      </c>
      <c r="D2638" s="3" t="s">
        <v>2332</v>
      </c>
    </row>
    <row r="2639" ht="25" customHeight="1" spans="1:4">
      <c r="A2639" s="2">
        <v>2638</v>
      </c>
      <c r="B2639" s="3" t="s">
        <v>2122</v>
      </c>
      <c r="C2639" s="3" t="str">
        <f>"潘孝琳"</f>
        <v>潘孝琳</v>
      </c>
      <c r="D2639" s="3" t="s">
        <v>2333</v>
      </c>
    </row>
    <row r="2640" ht="25" customHeight="1" spans="1:4">
      <c r="A2640" s="2">
        <v>2639</v>
      </c>
      <c r="B2640" s="3" t="s">
        <v>2122</v>
      </c>
      <c r="C2640" s="3" t="str">
        <f>"王玉莹"</f>
        <v>王玉莹</v>
      </c>
      <c r="D2640" s="3" t="s">
        <v>2334</v>
      </c>
    </row>
    <row r="2641" ht="25" customHeight="1" spans="1:4">
      <c r="A2641" s="2">
        <v>2640</v>
      </c>
      <c r="B2641" s="3" t="s">
        <v>2122</v>
      </c>
      <c r="C2641" s="3" t="str">
        <f>"崔金玲"</f>
        <v>崔金玲</v>
      </c>
      <c r="D2641" s="3" t="s">
        <v>2335</v>
      </c>
    </row>
    <row r="2642" ht="25" customHeight="1" spans="1:4">
      <c r="A2642" s="2">
        <v>2641</v>
      </c>
      <c r="B2642" s="3" t="s">
        <v>2122</v>
      </c>
      <c r="C2642" s="3" t="str">
        <f>"蒲琪娜"</f>
        <v>蒲琪娜</v>
      </c>
      <c r="D2642" s="3" t="s">
        <v>2336</v>
      </c>
    </row>
    <row r="2643" ht="25" customHeight="1" spans="1:4">
      <c r="A2643" s="2">
        <v>2642</v>
      </c>
      <c r="B2643" s="3" t="s">
        <v>2122</v>
      </c>
      <c r="C2643" s="3" t="str">
        <f>"林芳茜"</f>
        <v>林芳茜</v>
      </c>
      <c r="D2643" s="3" t="s">
        <v>2337</v>
      </c>
    </row>
    <row r="2644" ht="25" customHeight="1" spans="1:4">
      <c r="A2644" s="2">
        <v>2643</v>
      </c>
      <c r="B2644" s="3" t="s">
        <v>2122</v>
      </c>
      <c r="C2644" s="3" t="str">
        <f>"符金玲"</f>
        <v>符金玲</v>
      </c>
      <c r="D2644" s="3" t="s">
        <v>2338</v>
      </c>
    </row>
    <row r="2645" ht="25" customHeight="1" spans="1:4">
      <c r="A2645" s="2">
        <v>2644</v>
      </c>
      <c r="B2645" s="3" t="s">
        <v>2122</v>
      </c>
      <c r="C2645" s="3" t="str">
        <f>"蒲春菊"</f>
        <v>蒲春菊</v>
      </c>
      <c r="D2645" s="3" t="s">
        <v>2339</v>
      </c>
    </row>
    <row r="2646" ht="25" customHeight="1" spans="1:4">
      <c r="A2646" s="2">
        <v>2645</v>
      </c>
      <c r="B2646" s="3" t="s">
        <v>2122</v>
      </c>
      <c r="C2646" s="3" t="str">
        <f>"符冬婷"</f>
        <v>符冬婷</v>
      </c>
      <c r="D2646" s="3" t="s">
        <v>652</v>
      </c>
    </row>
    <row r="2647" ht="25" customHeight="1" spans="1:4">
      <c r="A2647" s="2">
        <v>2646</v>
      </c>
      <c r="B2647" s="3" t="s">
        <v>2122</v>
      </c>
      <c r="C2647" s="3" t="str">
        <f>"陈婧"</f>
        <v>陈婧</v>
      </c>
      <c r="D2647" s="3" t="s">
        <v>2319</v>
      </c>
    </row>
    <row r="2648" ht="25" customHeight="1" spans="1:4">
      <c r="A2648" s="2">
        <v>2647</v>
      </c>
      <c r="B2648" s="3" t="s">
        <v>2122</v>
      </c>
      <c r="C2648" s="3" t="str">
        <f>"许少坚"</f>
        <v>许少坚</v>
      </c>
      <c r="D2648" s="3" t="s">
        <v>2340</v>
      </c>
    </row>
    <row r="2649" ht="25" customHeight="1" spans="1:4">
      <c r="A2649" s="2">
        <v>2648</v>
      </c>
      <c r="B2649" s="3" t="s">
        <v>2122</v>
      </c>
      <c r="C2649" s="3" t="str">
        <f>"符仕利"</f>
        <v>符仕利</v>
      </c>
      <c r="D2649" s="3" t="s">
        <v>2341</v>
      </c>
    </row>
    <row r="2650" ht="25" customHeight="1" spans="1:4">
      <c r="A2650" s="2">
        <v>2649</v>
      </c>
      <c r="B2650" s="3" t="s">
        <v>2122</v>
      </c>
      <c r="C2650" s="3" t="str">
        <f>"杨艳"</f>
        <v>杨艳</v>
      </c>
      <c r="D2650" s="3" t="s">
        <v>2342</v>
      </c>
    </row>
    <row r="2651" ht="25" customHeight="1" spans="1:4">
      <c r="A2651" s="2">
        <v>2650</v>
      </c>
      <c r="B2651" s="3" t="s">
        <v>2122</v>
      </c>
      <c r="C2651" s="3" t="str">
        <f>"谭焕梅"</f>
        <v>谭焕梅</v>
      </c>
      <c r="D2651" s="3" t="s">
        <v>2343</v>
      </c>
    </row>
    <row r="2652" ht="25" customHeight="1" spans="1:4">
      <c r="A2652" s="2">
        <v>2651</v>
      </c>
      <c r="B2652" s="3" t="s">
        <v>2122</v>
      </c>
      <c r="C2652" s="3" t="str">
        <f>"朱雯佳"</f>
        <v>朱雯佳</v>
      </c>
      <c r="D2652" s="3" t="s">
        <v>2344</v>
      </c>
    </row>
    <row r="2653" ht="25" customHeight="1" spans="1:4">
      <c r="A2653" s="2">
        <v>2652</v>
      </c>
      <c r="B2653" s="3" t="s">
        <v>2122</v>
      </c>
      <c r="C2653" s="3" t="str">
        <f>"洪后余"</f>
        <v>洪后余</v>
      </c>
      <c r="D2653" s="3" t="s">
        <v>2345</v>
      </c>
    </row>
    <row r="2654" ht="25" customHeight="1" spans="1:4">
      <c r="A2654" s="2">
        <v>2653</v>
      </c>
      <c r="B2654" s="3" t="s">
        <v>2122</v>
      </c>
      <c r="C2654" s="3" t="str">
        <f>"林茹"</f>
        <v>林茹</v>
      </c>
      <c r="D2654" s="3" t="s">
        <v>2346</v>
      </c>
    </row>
    <row r="2655" ht="25" customHeight="1" spans="1:4">
      <c r="A2655" s="2">
        <v>2654</v>
      </c>
      <c r="B2655" s="3" t="s">
        <v>2122</v>
      </c>
      <c r="C2655" s="3" t="str">
        <f>"麦名媚"</f>
        <v>麦名媚</v>
      </c>
      <c r="D2655" s="3" t="s">
        <v>2347</v>
      </c>
    </row>
    <row r="2656" ht="25" customHeight="1" spans="1:4">
      <c r="A2656" s="2">
        <v>2655</v>
      </c>
      <c r="B2656" s="3" t="s">
        <v>2122</v>
      </c>
      <c r="C2656" s="3" t="str">
        <f>"郑燕妮"</f>
        <v>郑燕妮</v>
      </c>
      <c r="D2656" s="3" t="s">
        <v>2348</v>
      </c>
    </row>
    <row r="2657" ht="25" customHeight="1" spans="1:4">
      <c r="A2657" s="2">
        <v>2656</v>
      </c>
      <c r="B2657" s="3" t="s">
        <v>2122</v>
      </c>
      <c r="C2657" s="3" t="str">
        <f>"韩智鹏"</f>
        <v>韩智鹏</v>
      </c>
      <c r="D2657" s="3" t="s">
        <v>2349</v>
      </c>
    </row>
    <row r="2658" ht="25" customHeight="1" spans="1:4">
      <c r="A2658" s="2">
        <v>2657</v>
      </c>
      <c r="B2658" s="3" t="s">
        <v>2122</v>
      </c>
      <c r="C2658" s="3" t="str">
        <f>"黄紫璇"</f>
        <v>黄紫璇</v>
      </c>
      <c r="D2658" s="3" t="s">
        <v>2350</v>
      </c>
    </row>
    <row r="2659" ht="25" customHeight="1" spans="1:4">
      <c r="A2659" s="2">
        <v>2658</v>
      </c>
      <c r="B2659" s="3" t="s">
        <v>2122</v>
      </c>
      <c r="C2659" s="3" t="str">
        <f>"赵心怡"</f>
        <v>赵心怡</v>
      </c>
      <c r="D2659" s="3" t="s">
        <v>2351</v>
      </c>
    </row>
    <row r="2660" ht="25" customHeight="1" spans="1:4">
      <c r="A2660" s="2">
        <v>2659</v>
      </c>
      <c r="B2660" s="3" t="s">
        <v>2122</v>
      </c>
      <c r="C2660" s="3" t="str">
        <f>"苏时叶"</f>
        <v>苏时叶</v>
      </c>
      <c r="D2660" s="3" t="s">
        <v>2352</v>
      </c>
    </row>
    <row r="2661" ht="25" customHeight="1" spans="1:4">
      <c r="A2661" s="2">
        <v>2660</v>
      </c>
      <c r="B2661" s="3" t="s">
        <v>2122</v>
      </c>
      <c r="C2661" s="3" t="str">
        <f>"韩六妹"</f>
        <v>韩六妹</v>
      </c>
      <c r="D2661" s="3" t="s">
        <v>2353</v>
      </c>
    </row>
    <row r="2662" ht="25" customHeight="1" spans="1:4">
      <c r="A2662" s="2">
        <v>2661</v>
      </c>
      <c r="B2662" s="3" t="s">
        <v>2354</v>
      </c>
      <c r="C2662" s="3" t="str">
        <f>"徐恩珑"</f>
        <v>徐恩珑</v>
      </c>
      <c r="D2662" s="3" t="s">
        <v>2355</v>
      </c>
    </row>
    <row r="2663" ht="25" customHeight="1" spans="1:4">
      <c r="A2663" s="2">
        <v>2662</v>
      </c>
      <c r="B2663" s="3" t="s">
        <v>2354</v>
      </c>
      <c r="C2663" s="3" t="str">
        <f>"陆新风"</f>
        <v>陆新风</v>
      </c>
      <c r="D2663" s="3" t="s">
        <v>2356</v>
      </c>
    </row>
    <row r="2664" ht="25" customHeight="1" spans="1:4">
      <c r="A2664" s="2">
        <v>2663</v>
      </c>
      <c r="B2664" s="3" t="s">
        <v>2354</v>
      </c>
      <c r="C2664" s="3" t="str">
        <f>"麦世昊"</f>
        <v>麦世昊</v>
      </c>
      <c r="D2664" s="3" t="s">
        <v>2357</v>
      </c>
    </row>
    <row r="2665" ht="25" customHeight="1" spans="1:4">
      <c r="A2665" s="2">
        <v>2664</v>
      </c>
      <c r="B2665" s="3" t="s">
        <v>2354</v>
      </c>
      <c r="C2665" s="3" t="str">
        <f>"冯昌博"</f>
        <v>冯昌博</v>
      </c>
      <c r="D2665" s="3" t="s">
        <v>2358</v>
      </c>
    </row>
    <row r="2666" ht="25" customHeight="1" spans="1:4">
      <c r="A2666" s="2">
        <v>2665</v>
      </c>
      <c r="B2666" s="3" t="s">
        <v>2354</v>
      </c>
      <c r="C2666" s="3" t="str">
        <f>"邓秋如"</f>
        <v>邓秋如</v>
      </c>
      <c r="D2666" s="3" t="s">
        <v>2359</v>
      </c>
    </row>
    <row r="2667" ht="25" customHeight="1" spans="1:4">
      <c r="A2667" s="2">
        <v>2666</v>
      </c>
      <c r="B2667" s="3" t="s">
        <v>2354</v>
      </c>
      <c r="C2667" s="3" t="str">
        <f>"孙智"</f>
        <v>孙智</v>
      </c>
      <c r="D2667" s="3" t="s">
        <v>2360</v>
      </c>
    </row>
    <row r="2668" ht="25" customHeight="1" spans="1:4">
      <c r="A2668" s="2">
        <v>2667</v>
      </c>
      <c r="B2668" s="3" t="s">
        <v>2354</v>
      </c>
      <c r="C2668" s="3" t="str">
        <f>"曾祥锋"</f>
        <v>曾祥锋</v>
      </c>
      <c r="D2668" s="3" t="s">
        <v>2361</v>
      </c>
    </row>
    <row r="2669" ht="25" customHeight="1" spans="1:4">
      <c r="A2669" s="2">
        <v>2668</v>
      </c>
      <c r="B2669" s="3" t="s">
        <v>2354</v>
      </c>
      <c r="C2669" s="3" t="str">
        <f>"曹胜海"</f>
        <v>曹胜海</v>
      </c>
      <c r="D2669" s="3" t="s">
        <v>2362</v>
      </c>
    </row>
    <row r="2670" ht="25" customHeight="1" spans="1:4">
      <c r="A2670" s="2">
        <v>2669</v>
      </c>
      <c r="B2670" s="3" t="s">
        <v>2354</v>
      </c>
      <c r="C2670" s="3" t="str">
        <f>"方其峰"</f>
        <v>方其峰</v>
      </c>
      <c r="D2670" s="3" t="s">
        <v>2363</v>
      </c>
    </row>
    <row r="2671" ht="25" customHeight="1" spans="1:4">
      <c r="A2671" s="2">
        <v>2670</v>
      </c>
      <c r="B2671" s="3" t="s">
        <v>2354</v>
      </c>
      <c r="C2671" s="3" t="str">
        <f>"符孔帅"</f>
        <v>符孔帅</v>
      </c>
      <c r="D2671" s="3" t="s">
        <v>909</v>
      </c>
    </row>
    <row r="2672" ht="25" customHeight="1" spans="1:4">
      <c r="A2672" s="2">
        <v>2671</v>
      </c>
      <c r="B2672" s="3" t="s">
        <v>2354</v>
      </c>
      <c r="C2672" s="3" t="str">
        <f>"黄勤舟"</f>
        <v>黄勤舟</v>
      </c>
      <c r="D2672" s="3" t="s">
        <v>2364</v>
      </c>
    </row>
    <row r="2673" ht="25" customHeight="1" spans="1:4">
      <c r="A2673" s="2">
        <v>2672</v>
      </c>
      <c r="B2673" s="3" t="s">
        <v>2354</v>
      </c>
      <c r="C2673" s="3" t="str">
        <f>"黎明昊"</f>
        <v>黎明昊</v>
      </c>
      <c r="D2673" s="3" t="s">
        <v>2365</v>
      </c>
    </row>
    <row r="2674" ht="25" customHeight="1" spans="1:4">
      <c r="A2674" s="2">
        <v>2673</v>
      </c>
      <c r="B2674" s="3" t="s">
        <v>2354</v>
      </c>
      <c r="C2674" s="3" t="str">
        <f>"王志刚"</f>
        <v>王志刚</v>
      </c>
      <c r="D2674" s="3" t="s">
        <v>2366</v>
      </c>
    </row>
    <row r="2675" ht="25" customHeight="1" spans="1:4">
      <c r="A2675" s="2">
        <v>2674</v>
      </c>
      <c r="B2675" s="3" t="s">
        <v>2354</v>
      </c>
      <c r="C2675" s="3" t="str">
        <f>"林飞"</f>
        <v>林飞</v>
      </c>
      <c r="D2675" s="3" t="s">
        <v>2367</v>
      </c>
    </row>
    <row r="2676" ht="25" customHeight="1" spans="1:4">
      <c r="A2676" s="2">
        <v>2675</v>
      </c>
      <c r="B2676" s="3" t="s">
        <v>2354</v>
      </c>
      <c r="C2676" s="3" t="str">
        <f>"陈载明"</f>
        <v>陈载明</v>
      </c>
      <c r="D2676" s="3" t="s">
        <v>2368</v>
      </c>
    </row>
    <row r="2677" ht="25" customHeight="1" spans="1:4">
      <c r="A2677" s="2">
        <v>2676</v>
      </c>
      <c r="B2677" s="3" t="s">
        <v>2369</v>
      </c>
      <c r="C2677" s="3" t="str">
        <f>"严晓敏"</f>
        <v>严晓敏</v>
      </c>
      <c r="D2677" s="3" t="s">
        <v>304</v>
      </c>
    </row>
    <row r="2678" ht="25" customHeight="1" spans="1:4">
      <c r="A2678" s="2">
        <v>2677</v>
      </c>
      <c r="B2678" s="3" t="s">
        <v>2369</v>
      </c>
      <c r="C2678" s="3" t="str">
        <f>"盛琳淇"</f>
        <v>盛琳淇</v>
      </c>
      <c r="D2678" s="3" t="s">
        <v>2370</v>
      </c>
    </row>
    <row r="2679" ht="25" customHeight="1" spans="1:4">
      <c r="A2679" s="2">
        <v>2678</v>
      </c>
      <c r="B2679" s="3" t="s">
        <v>2369</v>
      </c>
      <c r="C2679" s="3" t="str">
        <f>"张海轮"</f>
        <v>张海轮</v>
      </c>
      <c r="D2679" s="3" t="s">
        <v>2371</v>
      </c>
    </row>
    <row r="2680" ht="25" customHeight="1" spans="1:4">
      <c r="A2680" s="2">
        <v>2679</v>
      </c>
      <c r="B2680" s="3" t="s">
        <v>2369</v>
      </c>
      <c r="C2680" s="3" t="str">
        <f>"陈丹"</f>
        <v>陈丹</v>
      </c>
      <c r="D2680" s="3" t="s">
        <v>2156</v>
      </c>
    </row>
    <row r="2681" ht="25" customHeight="1" spans="1:4">
      <c r="A2681" s="2">
        <v>2680</v>
      </c>
      <c r="B2681" s="3" t="s">
        <v>2369</v>
      </c>
      <c r="C2681" s="3" t="str">
        <f>"吴彤靖"</f>
        <v>吴彤靖</v>
      </c>
      <c r="D2681" s="3" t="s">
        <v>2372</v>
      </c>
    </row>
    <row r="2682" ht="25" customHeight="1" spans="1:4">
      <c r="A2682" s="2">
        <v>2681</v>
      </c>
      <c r="B2682" s="3" t="s">
        <v>2369</v>
      </c>
      <c r="C2682" s="3" t="str">
        <f>"张翠"</f>
        <v>张翠</v>
      </c>
      <c r="D2682" s="3" t="s">
        <v>2373</v>
      </c>
    </row>
    <row r="2683" ht="25" customHeight="1" spans="1:4">
      <c r="A2683" s="2">
        <v>2682</v>
      </c>
      <c r="B2683" s="3" t="s">
        <v>2369</v>
      </c>
      <c r="C2683" s="3" t="str">
        <f>"张露蕾"</f>
        <v>张露蕾</v>
      </c>
      <c r="D2683" s="3" t="s">
        <v>2374</v>
      </c>
    </row>
    <row r="2684" ht="25" customHeight="1" spans="1:4">
      <c r="A2684" s="2">
        <v>2683</v>
      </c>
      <c r="B2684" s="3" t="s">
        <v>2369</v>
      </c>
      <c r="C2684" s="3" t="str">
        <f>"廖晓彤"</f>
        <v>廖晓彤</v>
      </c>
      <c r="D2684" s="3" t="s">
        <v>2375</v>
      </c>
    </row>
    <row r="2685" ht="25" customHeight="1" spans="1:4">
      <c r="A2685" s="2">
        <v>2684</v>
      </c>
      <c r="B2685" s="3" t="s">
        <v>2369</v>
      </c>
      <c r="C2685" s="3" t="str">
        <f>"符莉云"</f>
        <v>符莉云</v>
      </c>
      <c r="D2685" s="3" t="s">
        <v>1979</v>
      </c>
    </row>
    <row r="2686" ht="25" customHeight="1" spans="1:4">
      <c r="A2686" s="2">
        <v>2685</v>
      </c>
      <c r="B2686" s="3" t="s">
        <v>2369</v>
      </c>
      <c r="C2686" s="3" t="str">
        <f>"李婧"</f>
        <v>李婧</v>
      </c>
      <c r="D2686" s="3" t="s">
        <v>2376</v>
      </c>
    </row>
    <row r="2687" ht="25" customHeight="1" spans="1:4">
      <c r="A2687" s="2">
        <v>2686</v>
      </c>
      <c r="B2687" s="3" t="s">
        <v>2369</v>
      </c>
      <c r="C2687" s="3" t="str">
        <f>"王一茗"</f>
        <v>王一茗</v>
      </c>
      <c r="D2687" s="3" t="s">
        <v>2377</v>
      </c>
    </row>
    <row r="2688" ht="25" customHeight="1" spans="1:4">
      <c r="A2688" s="2">
        <v>2687</v>
      </c>
      <c r="B2688" s="3" t="s">
        <v>2369</v>
      </c>
      <c r="C2688" s="3" t="str">
        <f>"赖信璇"</f>
        <v>赖信璇</v>
      </c>
      <c r="D2688" s="3" t="s">
        <v>2378</v>
      </c>
    </row>
    <row r="2689" ht="25" customHeight="1" spans="1:4">
      <c r="A2689" s="2">
        <v>2688</v>
      </c>
      <c r="B2689" s="3" t="s">
        <v>2369</v>
      </c>
      <c r="C2689" s="3" t="str">
        <f>"林萍"</f>
        <v>林萍</v>
      </c>
      <c r="D2689" s="3" t="s">
        <v>2379</v>
      </c>
    </row>
    <row r="2690" ht="25" customHeight="1" spans="1:4">
      <c r="A2690" s="2">
        <v>2689</v>
      </c>
      <c r="B2690" s="3" t="s">
        <v>2369</v>
      </c>
      <c r="C2690" s="3" t="str">
        <f>"陈家娜"</f>
        <v>陈家娜</v>
      </c>
      <c r="D2690" s="3" t="s">
        <v>2159</v>
      </c>
    </row>
    <row r="2691" ht="25" customHeight="1" spans="1:4">
      <c r="A2691" s="2">
        <v>2690</v>
      </c>
      <c r="B2691" s="3" t="s">
        <v>2369</v>
      </c>
      <c r="C2691" s="3" t="str">
        <f>"王玉莹"</f>
        <v>王玉莹</v>
      </c>
      <c r="D2691" s="3" t="s">
        <v>2241</v>
      </c>
    </row>
    <row r="2692" ht="25" customHeight="1" spans="1:4">
      <c r="A2692" s="2">
        <v>2691</v>
      </c>
      <c r="B2692" s="3" t="s">
        <v>2369</v>
      </c>
      <c r="C2692" s="3" t="str">
        <f>"郑石妹"</f>
        <v>郑石妹</v>
      </c>
      <c r="D2692" s="3" t="s">
        <v>2380</v>
      </c>
    </row>
    <row r="2693" ht="25" customHeight="1" spans="1:4">
      <c r="A2693" s="2">
        <v>2692</v>
      </c>
      <c r="B2693" s="3" t="s">
        <v>2369</v>
      </c>
      <c r="C2693" s="3" t="str">
        <f>"李海婷"</f>
        <v>李海婷</v>
      </c>
      <c r="D2693" s="3" t="s">
        <v>2381</v>
      </c>
    </row>
    <row r="2694" ht="25" customHeight="1" spans="1:4">
      <c r="A2694" s="2">
        <v>2693</v>
      </c>
      <c r="B2694" s="3" t="s">
        <v>2369</v>
      </c>
      <c r="C2694" s="3" t="str">
        <f>"李小园"</f>
        <v>李小园</v>
      </c>
      <c r="D2694" s="3" t="s">
        <v>2382</v>
      </c>
    </row>
    <row r="2695" ht="25" customHeight="1" spans="1:4">
      <c r="A2695" s="2">
        <v>2694</v>
      </c>
      <c r="B2695" s="3" t="s">
        <v>2369</v>
      </c>
      <c r="C2695" s="3" t="str">
        <f>"吴丽琴"</f>
        <v>吴丽琴</v>
      </c>
      <c r="D2695" s="3" t="s">
        <v>2383</v>
      </c>
    </row>
    <row r="2696" ht="25" customHeight="1" spans="1:4">
      <c r="A2696" s="2">
        <v>2695</v>
      </c>
      <c r="B2696" s="3" t="s">
        <v>2369</v>
      </c>
      <c r="C2696" s="3" t="str">
        <f>"文小花"</f>
        <v>文小花</v>
      </c>
      <c r="D2696" s="3" t="s">
        <v>2384</v>
      </c>
    </row>
    <row r="2697" ht="25" customHeight="1" spans="1:4">
      <c r="A2697" s="2">
        <v>2696</v>
      </c>
      <c r="B2697" s="3" t="s">
        <v>2369</v>
      </c>
      <c r="C2697" s="3" t="str">
        <f>"周亚贞"</f>
        <v>周亚贞</v>
      </c>
      <c r="D2697" s="3" t="s">
        <v>646</v>
      </c>
    </row>
    <row r="2698" ht="25" customHeight="1" spans="1:4">
      <c r="A2698" s="2">
        <v>2697</v>
      </c>
      <c r="B2698" s="3" t="s">
        <v>2369</v>
      </c>
      <c r="C2698" s="3" t="str">
        <f>"韩蕊泽"</f>
        <v>韩蕊泽</v>
      </c>
      <c r="D2698" s="3" t="s">
        <v>2169</v>
      </c>
    </row>
    <row r="2699" ht="25" customHeight="1" spans="1:4">
      <c r="A2699" s="2">
        <v>2698</v>
      </c>
      <c r="B2699" s="3" t="s">
        <v>2369</v>
      </c>
      <c r="C2699" s="3" t="str">
        <f>"蒲彦宇"</f>
        <v>蒲彦宇</v>
      </c>
      <c r="D2699" s="3" t="s">
        <v>1512</v>
      </c>
    </row>
    <row r="2700" ht="25" customHeight="1" spans="1:4">
      <c r="A2700" s="2">
        <v>2699</v>
      </c>
      <c r="B2700" s="3" t="s">
        <v>2369</v>
      </c>
      <c r="C2700" s="3" t="str">
        <f>"符徐向"</f>
        <v>符徐向</v>
      </c>
      <c r="D2700" s="3" t="s">
        <v>2385</v>
      </c>
    </row>
    <row r="2701" ht="25" customHeight="1" spans="1:4">
      <c r="A2701" s="2">
        <v>2700</v>
      </c>
      <c r="B2701" s="3" t="s">
        <v>2369</v>
      </c>
      <c r="C2701" s="3" t="str">
        <f>"桂晓玲"</f>
        <v>桂晓玲</v>
      </c>
      <c r="D2701" s="3" t="s">
        <v>2386</v>
      </c>
    </row>
    <row r="2702" ht="25" customHeight="1" spans="1:4">
      <c r="A2702" s="2">
        <v>2701</v>
      </c>
      <c r="B2702" s="3" t="s">
        <v>2369</v>
      </c>
      <c r="C2702" s="3" t="str">
        <f>"陈文榆"</f>
        <v>陈文榆</v>
      </c>
      <c r="D2702" s="3" t="s">
        <v>2154</v>
      </c>
    </row>
    <row r="2703" ht="25" customHeight="1" spans="1:4">
      <c r="A2703" s="2">
        <v>2702</v>
      </c>
      <c r="B2703" s="3" t="s">
        <v>2369</v>
      </c>
      <c r="C2703" s="3" t="str">
        <f>"吴阳虹"</f>
        <v>吴阳虹</v>
      </c>
      <c r="D2703" s="3" t="s">
        <v>2387</v>
      </c>
    </row>
    <row r="2704" ht="25" customHeight="1" spans="1:4">
      <c r="A2704" s="2">
        <v>2703</v>
      </c>
      <c r="B2704" s="3" t="s">
        <v>2369</v>
      </c>
      <c r="C2704" s="3" t="str">
        <f>"曾少玲"</f>
        <v>曾少玲</v>
      </c>
      <c r="D2704" s="3" t="s">
        <v>2388</v>
      </c>
    </row>
    <row r="2705" ht="25" customHeight="1" spans="1:4">
      <c r="A2705" s="2">
        <v>2704</v>
      </c>
      <c r="B2705" s="3" t="s">
        <v>2369</v>
      </c>
      <c r="C2705" s="3" t="str">
        <f>"梁湘菲"</f>
        <v>梁湘菲</v>
      </c>
      <c r="D2705" s="3" t="s">
        <v>2389</v>
      </c>
    </row>
    <row r="2706" ht="25" customHeight="1" spans="1:4">
      <c r="A2706" s="2">
        <v>2705</v>
      </c>
      <c r="B2706" s="3" t="s">
        <v>2369</v>
      </c>
      <c r="C2706" s="3" t="str">
        <f>"王土爱"</f>
        <v>王土爱</v>
      </c>
      <c r="D2706" s="3" t="s">
        <v>2390</v>
      </c>
    </row>
    <row r="2707" ht="25" customHeight="1" spans="1:4">
      <c r="A2707" s="2">
        <v>2706</v>
      </c>
      <c r="B2707" s="3" t="s">
        <v>2369</v>
      </c>
      <c r="C2707" s="3" t="str">
        <f>"符玉珠"</f>
        <v>符玉珠</v>
      </c>
      <c r="D2707" s="3" t="s">
        <v>2391</v>
      </c>
    </row>
    <row r="2708" ht="25" customHeight="1" spans="1:4">
      <c r="A2708" s="2">
        <v>2707</v>
      </c>
      <c r="B2708" s="3" t="s">
        <v>2369</v>
      </c>
      <c r="C2708" s="3" t="str">
        <f>"董雅快"</f>
        <v>董雅快</v>
      </c>
      <c r="D2708" s="3" t="s">
        <v>2392</v>
      </c>
    </row>
    <row r="2709" ht="25" customHeight="1" spans="1:4">
      <c r="A2709" s="2">
        <v>2708</v>
      </c>
      <c r="B2709" s="3" t="s">
        <v>2369</v>
      </c>
      <c r="C2709" s="3" t="str">
        <f>"符玉青"</f>
        <v>符玉青</v>
      </c>
      <c r="D2709" s="3" t="s">
        <v>2393</v>
      </c>
    </row>
    <row r="2710" ht="25" customHeight="1" spans="1:4">
      <c r="A2710" s="2">
        <v>2709</v>
      </c>
      <c r="B2710" s="3" t="s">
        <v>2369</v>
      </c>
      <c r="C2710" s="3" t="str">
        <f>"严菲"</f>
        <v>严菲</v>
      </c>
      <c r="D2710" s="3" t="s">
        <v>2394</v>
      </c>
    </row>
    <row r="2711" ht="25" customHeight="1" spans="1:4">
      <c r="A2711" s="2">
        <v>2710</v>
      </c>
      <c r="B2711" s="3" t="s">
        <v>2369</v>
      </c>
      <c r="C2711" s="3" t="str">
        <f>"蒲贝贝"</f>
        <v>蒲贝贝</v>
      </c>
      <c r="D2711" s="3" t="s">
        <v>2395</v>
      </c>
    </row>
    <row r="2712" ht="25" customHeight="1" spans="1:4">
      <c r="A2712" s="2">
        <v>2711</v>
      </c>
      <c r="B2712" s="3" t="s">
        <v>2369</v>
      </c>
      <c r="C2712" s="3" t="str">
        <f>"李施颖"</f>
        <v>李施颖</v>
      </c>
      <c r="D2712" s="3" t="s">
        <v>2396</v>
      </c>
    </row>
    <row r="2713" ht="25" customHeight="1" spans="1:4">
      <c r="A2713" s="2">
        <v>2712</v>
      </c>
      <c r="B2713" s="3" t="s">
        <v>2369</v>
      </c>
      <c r="C2713" s="3" t="str">
        <f>"林丹华"</f>
        <v>林丹华</v>
      </c>
      <c r="D2713" s="3" t="s">
        <v>2336</v>
      </c>
    </row>
    <row r="2714" ht="25" customHeight="1" spans="1:4">
      <c r="A2714" s="2">
        <v>2713</v>
      </c>
      <c r="B2714" s="3" t="s">
        <v>2369</v>
      </c>
      <c r="C2714" s="3" t="str">
        <f>"文莹"</f>
        <v>文莹</v>
      </c>
      <c r="D2714" s="3" t="s">
        <v>2397</v>
      </c>
    </row>
    <row r="2715" ht="25" customHeight="1" spans="1:4">
      <c r="A2715" s="2">
        <v>2714</v>
      </c>
      <c r="B2715" s="3" t="s">
        <v>2369</v>
      </c>
      <c r="C2715" s="3" t="str">
        <f>"黄蓉"</f>
        <v>黄蓉</v>
      </c>
      <c r="D2715" s="3" t="s">
        <v>2398</v>
      </c>
    </row>
    <row r="2716" ht="25" customHeight="1" spans="1:4">
      <c r="A2716" s="2">
        <v>2715</v>
      </c>
      <c r="B2716" s="3" t="s">
        <v>2369</v>
      </c>
      <c r="C2716" s="3" t="str">
        <f>"陈辉苗"</f>
        <v>陈辉苗</v>
      </c>
      <c r="D2716" s="3" t="s">
        <v>399</v>
      </c>
    </row>
    <row r="2717" ht="25" customHeight="1" spans="1:4">
      <c r="A2717" s="2">
        <v>2716</v>
      </c>
      <c r="B2717" s="3" t="s">
        <v>2369</v>
      </c>
      <c r="C2717" s="3" t="str">
        <f>"黄扬恋"</f>
        <v>黄扬恋</v>
      </c>
      <c r="D2717" s="3" t="s">
        <v>2399</v>
      </c>
    </row>
    <row r="2718" ht="25" customHeight="1" spans="1:4">
      <c r="A2718" s="2">
        <v>2717</v>
      </c>
      <c r="B2718" s="3" t="s">
        <v>2369</v>
      </c>
      <c r="C2718" s="3" t="str">
        <f>"钟菲菲"</f>
        <v>钟菲菲</v>
      </c>
      <c r="D2718" s="3" t="s">
        <v>2400</v>
      </c>
    </row>
    <row r="2719" ht="25" customHeight="1" spans="1:4">
      <c r="A2719" s="2">
        <v>2718</v>
      </c>
      <c r="B2719" s="3" t="s">
        <v>2369</v>
      </c>
      <c r="C2719" s="3" t="str">
        <f>"陈一美"</f>
        <v>陈一美</v>
      </c>
      <c r="D2719" s="3" t="s">
        <v>2401</v>
      </c>
    </row>
    <row r="2720" ht="25" customHeight="1" spans="1:4">
      <c r="A2720" s="2">
        <v>2719</v>
      </c>
      <c r="B2720" s="3" t="s">
        <v>2369</v>
      </c>
      <c r="C2720" s="3" t="str">
        <f>"吴妍妍"</f>
        <v>吴妍妍</v>
      </c>
      <c r="D2720" s="3" t="s">
        <v>2402</v>
      </c>
    </row>
    <row r="2721" ht="25" customHeight="1" spans="1:4">
      <c r="A2721" s="2">
        <v>2720</v>
      </c>
      <c r="B2721" s="3" t="s">
        <v>2369</v>
      </c>
      <c r="C2721" s="3" t="str">
        <f>"王新如"</f>
        <v>王新如</v>
      </c>
      <c r="D2721" s="3" t="s">
        <v>2403</v>
      </c>
    </row>
    <row r="2722" ht="25" customHeight="1" spans="1:4">
      <c r="A2722" s="2">
        <v>2721</v>
      </c>
      <c r="B2722" s="3" t="s">
        <v>2369</v>
      </c>
      <c r="C2722" s="3" t="str">
        <f>"邢璐璐"</f>
        <v>邢璐璐</v>
      </c>
      <c r="D2722" s="3" t="s">
        <v>2404</v>
      </c>
    </row>
    <row r="2723" ht="25" customHeight="1" spans="1:4">
      <c r="A2723" s="2">
        <v>2722</v>
      </c>
      <c r="B2723" s="3" t="s">
        <v>2369</v>
      </c>
      <c r="C2723" s="3" t="str">
        <f>"郑琦贝"</f>
        <v>郑琦贝</v>
      </c>
      <c r="D2723" s="3" t="s">
        <v>2405</v>
      </c>
    </row>
    <row r="2724" ht="25" customHeight="1" spans="1:4">
      <c r="A2724" s="2">
        <v>2723</v>
      </c>
      <c r="B2724" s="3" t="s">
        <v>2369</v>
      </c>
      <c r="C2724" s="3" t="str">
        <f>"兰田靖"</f>
        <v>兰田靖</v>
      </c>
      <c r="D2724" s="3" t="s">
        <v>2406</v>
      </c>
    </row>
    <row r="2725" ht="25" customHeight="1" spans="1:4">
      <c r="A2725" s="2">
        <v>2724</v>
      </c>
      <c r="B2725" s="3" t="s">
        <v>2369</v>
      </c>
      <c r="C2725" s="3" t="str">
        <f>"王鑫花"</f>
        <v>王鑫花</v>
      </c>
      <c r="D2725" s="3" t="s">
        <v>2407</v>
      </c>
    </row>
    <row r="2726" ht="25" customHeight="1" spans="1:4">
      <c r="A2726" s="2">
        <v>2725</v>
      </c>
      <c r="B2726" s="3" t="s">
        <v>2369</v>
      </c>
      <c r="C2726" s="3" t="str">
        <f>"黄丽霞"</f>
        <v>黄丽霞</v>
      </c>
      <c r="D2726" s="3" t="s">
        <v>2408</v>
      </c>
    </row>
    <row r="2727" ht="25" customHeight="1" spans="1:4">
      <c r="A2727" s="2">
        <v>2726</v>
      </c>
      <c r="B2727" s="3" t="s">
        <v>2369</v>
      </c>
      <c r="C2727" s="3" t="str">
        <f>"牛淑霞"</f>
        <v>牛淑霞</v>
      </c>
      <c r="D2727" s="3" t="s">
        <v>2409</v>
      </c>
    </row>
    <row r="2728" ht="25" customHeight="1" spans="1:4">
      <c r="A2728" s="2">
        <v>2727</v>
      </c>
      <c r="B2728" s="3" t="s">
        <v>2369</v>
      </c>
      <c r="C2728" s="3" t="str">
        <f>"黎学霁"</f>
        <v>黎学霁</v>
      </c>
      <c r="D2728" s="3" t="s">
        <v>2410</v>
      </c>
    </row>
    <row r="2729" ht="25" customHeight="1" spans="1:4">
      <c r="A2729" s="2">
        <v>2728</v>
      </c>
      <c r="B2729" s="3" t="s">
        <v>2411</v>
      </c>
      <c r="C2729" s="3" t="str">
        <f>"唐子羚"</f>
        <v>唐子羚</v>
      </c>
      <c r="D2729" s="3" t="s">
        <v>2412</v>
      </c>
    </row>
    <row r="2730" ht="25" customHeight="1" spans="1:4">
      <c r="A2730" s="2">
        <v>2729</v>
      </c>
      <c r="B2730" s="3" t="s">
        <v>2411</v>
      </c>
      <c r="C2730" s="3" t="str">
        <f>"陈小丽"</f>
        <v>陈小丽</v>
      </c>
      <c r="D2730" s="3" t="s">
        <v>2413</v>
      </c>
    </row>
    <row r="2731" ht="25" customHeight="1" spans="1:4">
      <c r="A2731" s="2">
        <v>2730</v>
      </c>
      <c r="B2731" s="3" t="s">
        <v>2411</v>
      </c>
      <c r="C2731" s="3" t="str">
        <f>"吴淑盈"</f>
        <v>吴淑盈</v>
      </c>
      <c r="D2731" s="3" t="s">
        <v>2414</v>
      </c>
    </row>
    <row r="2732" ht="25" customHeight="1" spans="1:4">
      <c r="A2732" s="2">
        <v>2731</v>
      </c>
      <c r="B2732" s="3" t="s">
        <v>2411</v>
      </c>
      <c r="C2732" s="3" t="str">
        <f>"邱淑荣"</f>
        <v>邱淑荣</v>
      </c>
      <c r="D2732" s="3" t="s">
        <v>409</v>
      </c>
    </row>
    <row r="2733" ht="25" customHeight="1" spans="1:4">
      <c r="A2733" s="2">
        <v>2732</v>
      </c>
      <c r="B2733" s="3" t="s">
        <v>2411</v>
      </c>
      <c r="C2733" s="3" t="str">
        <f>"林芳敏"</f>
        <v>林芳敏</v>
      </c>
      <c r="D2733" s="3" t="s">
        <v>2415</v>
      </c>
    </row>
    <row r="2734" ht="25" customHeight="1" spans="1:4">
      <c r="A2734" s="2">
        <v>2733</v>
      </c>
      <c r="B2734" s="3" t="s">
        <v>2411</v>
      </c>
      <c r="C2734" s="3" t="str">
        <f>"邱小妹"</f>
        <v>邱小妹</v>
      </c>
      <c r="D2734" s="3" t="s">
        <v>2416</v>
      </c>
    </row>
    <row r="2735" ht="25" customHeight="1" spans="1:4">
      <c r="A2735" s="2">
        <v>2734</v>
      </c>
      <c r="B2735" s="3" t="s">
        <v>2411</v>
      </c>
      <c r="C2735" s="3" t="str">
        <f>"王祝花"</f>
        <v>王祝花</v>
      </c>
      <c r="D2735" s="3" t="s">
        <v>1507</v>
      </c>
    </row>
    <row r="2736" ht="25" customHeight="1" spans="1:4">
      <c r="A2736" s="2">
        <v>2735</v>
      </c>
      <c r="B2736" s="3" t="s">
        <v>2411</v>
      </c>
      <c r="C2736" s="3" t="str">
        <f>"吴英丹"</f>
        <v>吴英丹</v>
      </c>
      <c r="D2736" s="3" t="s">
        <v>2181</v>
      </c>
    </row>
    <row r="2737" ht="25" customHeight="1" spans="1:4">
      <c r="A2737" s="2">
        <v>2736</v>
      </c>
      <c r="B2737" s="3" t="s">
        <v>2417</v>
      </c>
      <c r="C2737" s="3" t="str">
        <f>"何杨"</f>
        <v>何杨</v>
      </c>
      <c r="D2737" s="3" t="s">
        <v>2418</v>
      </c>
    </row>
    <row r="2738" ht="25" customHeight="1" spans="1:4">
      <c r="A2738" s="2">
        <v>2737</v>
      </c>
      <c r="B2738" s="3" t="s">
        <v>2417</v>
      </c>
      <c r="C2738" s="3" t="str">
        <f>"陈小杨"</f>
        <v>陈小杨</v>
      </c>
      <c r="D2738" s="3" t="s">
        <v>2419</v>
      </c>
    </row>
    <row r="2739" ht="25" customHeight="1" spans="1:4">
      <c r="A2739" s="2">
        <v>2738</v>
      </c>
      <c r="B2739" s="3" t="s">
        <v>2417</v>
      </c>
      <c r="C2739" s="3" t="str">
        <f>"何和明"</f>
        <v>何和明</v>
      </c>
      <c r="D2739" s="3" t="s">
        <v>2420</v>
      </c>
    </row>
    <row r="2740" ht="25" customHeight="1" spans="1:4">
      <c r="A2740" s="2">
        <v>2739</v>
      </c>
      <c r="B2740" s="3" t="s">
        <v>2417</v>
      </c>
      <c r="C2740" s="3" t="str">
        <f>"王浚骅"</f>
        <v>王浚骅</v>
      </c>
      <c r="D2740" s="3" t="s">
        <v>2421</v>
      </c>
    </row>
    <row r="2741" ht="25" customHeight="1" spans="1:4">
      <c r="A2741" s="2">
        <v>2740</v>
      </c>
      <c r="B2741" s="3" t="s">
        <v>2417</v>
      </c>
      <c r="C2741" s="3" t="str">
        <f>"王俊逸"</f>
        <v>王俊逸</v>
      </c>
      <c r="D2741" s="3" t="s">
        <v>445</v>
      </c>
    </row>
    <row r="2742" ht="25" customHeight="1" spans="1:4">
      <c r="A2742" s="2">
        <v>2741</v>
      </c>
      <c r="B2742" s="3" t="s">
        <v>2417</v>
      </c>
      <c r="C2742" s="3" t="str">
        <f>"吴家梓"</f>
        <v>吴家梓</v>
      </c>
      <c r="D2742" s="3" t="s">
        <v>686</v>
      </c>
    </row>
    <row r="2743" ht="25" customHeight="1" spans="1:4">
      <c r="A2743" s="2">
        <v>2742</v>
      </c>
      <c r="B2743" s="3" t="s">
        <v>2417</v>
      </c>
      <c r="C2743" s="3" t="str">
        <f>"周成栋"</f>
        <v>周成栋</v>
      </c>
      <c r="D2743" s="3" t="s">
        <v>2422</v>
      </c>
    </row>
    <row r="2744" ht="25" customHeight="1" spans="1:4">
      <c r="A2744" s="2">
        <v>2743</v>
      </c>
      <c r="B2744" s="3" t="s">
        <v>2417</v>
      </c>
      <c r="C2744" s="3" t="str">
        <f>"曾堃"</f>
        <v>曾堃</v>
      </c>
      <c r="D2744" s="3" t="s">
        <v>2423</v>
      </c>
    </row>
    <row r="2745" ht="25" customHeight="1" spans="1:4">
      <c r="A2745" s="2">
        <v>2744</v>
      </c>
      <c r="B2745" s="3" t="s">
        <v>2417</v>
      </c>
      <c r="C2745" s="3" t="str">
        <f>"李位威"</f>
        <v>李位威</v>
      </c>
      <c r="D2745" s="3" t="s">
        <v>2424</v>
      </c>
    </row>
    <row r="2746" ht="25" customHeight="1" spans="1:4">
      <c r="A2746" s="2">
        <v>2745</v>
      </c>
      <c r="B2746" s="3" t="s">
        <v>2417</v>
      </c>
      <c r="C2746" s="3" t="str">
        <f>"林成赞"</f>
        <v>林成赞</v>
      </c>
      <c r="D2746" s="3" t="s">
        <v>2425</v>
      </c>
    </row>
    <row r="2747" ht="25" customHeight="1" spans="1:4">
      <c r="A2747" s="2">
        <v>2746</v>
      </c>
      <c r="B2747" s="3" t="s">
        <v>2417</v>
      </c>
      <c r="C2747" s="3" t="str">
        <f>"符式林"</f>
        <v>符式林</v>
      </c>
      <c r="D2747" s="3" t="s">
        <v>2418</v>
      </c>
    </row>
    <row r="2748" ht="25" customHeight="1" spans="1:4">
      <c r="A2748" s="2">
        <v>2747</v>
      </c>
      <c r="B2748" s="3" t="s">
        <v>2417</v>
      </c>
      <c r="C2748" s="3" t="str">
        <f>"谢在霖"</f>
        <v>谢在霖</v>
      </c>
      <c r="D2748" s="3" t="s">
        <v>2426</v>
      </c>
    </row>
    <row r="2749" ht="25" customHeight="1" spans="1:4">
      <c r="A2749" s="2">
        <v>2748</v>
      </c>
      <c r="B2749" s="3" t="s">
        <v>2417</v>
      </c>
      <c r="C2749" s="3" t="str">
        <f>"王大俊"</f>
        <v>王大俊</v>
      </c>
      <c r="D2749" s="3" t="s">
        <v>326</v>
      </c>
    </row>
    <row r="2750" ht="25" customHeight="1" spans="1:4">
      <c r="A2750" s="2">
        <v>2749</v>
      </c>
      <c r="B2750" s="3" t="s">
        <v>2417</v>
      </c>
      <c r="C2750" s="3" t="str">
        <f>"朱耀棒"</f>
        <v>朱耀棒</v>
      </c>
      <c r="D2750" s="3" t="s">
        <v>2427</v>
      </c>
    </row>
    <row r="2751" ht="25" customHeight="1" spans="1:4">
      <c r="A2751" s="2">
        <v>2750</v>
      </c>
      <c r="B2751" s="3" t="s">
        <v>2417</v>
      </c>
      <c r="C2751" s="3" t="str">
        <f>"陈廷繁"</f>
        <v>陈廷繁</v>
      </c>
      <c r="D2751" s="3" t="s">
        <v>444</v>
      </c>
    </row>
    <row r="2752" ht="25" customHeight="1" spans="1:4">
      <c r="A2752" s="2">
        <v>2751</v>
      </c>
      <c r="B2752" s="3" t="s">
        <v>2417</v>
      </c>
      <c r="C2752" s="3" t="str">
        <f>"吴侹杨"</f>
        <v>吴侹杨</v>
      </c>
      <c r="D2752" s="3" t="s">
        <v>2423</v>
      </c>
    </row>
    <row r="2753" ht="25" customHeight="1" spans="1:4">
      <c r="A2753" s="2">
        <v>2752</v>
      </c>
      <c r="B2753" s="3" t="s">
        <v>2417</v>
      </c>
      <c r="C2753" s="3" t="str">
        <f>"黄明"</f>
        <v>黄明</v>
      </c>
      <c r="D2753" s="3" t="s">
        <v>2428</v>
      </c>
    </row>
    <row r="2754" ht="25" customHeight="1" spans="1:4">
      <c r="A2754" s="2">
        <v>2753</v>
      </c>
      <c r="B2754" s="3" t="s">
        <v>2417</v>
      </c>
      <c r="C2754" s="3" t="str">
        <f>"陈精"</f>
        <v>陈精</v>
      </c>
      <c r="D2754" s="3" t="s">
        <v>2429</v>
      </c>
    </row>
    <row r="2755" ht="25" customHeight="1" spans="1:4">
      <c r="A2755" s="2">
        <v>2754</v>
      </c>
      <c r="B2755" s="3" t="s">
        <v>2417</v>
      </c>
      <c r="C2755" s="3" t="str">
        <f>"王栋"</f>
        <v>王栋</v>
      </c>
      <c r="D2755" s="3" t="s">
        <v>444</v>
      </c>
    </row>
    <row r="2756" ht="25" customHeight="1" spans="1:4">
      <c r="A2756" s="2">
        <v>2755</v>
      </c>
      <c r="B2756" s="3" t="s">
        <v>2417</v>
      </c>
      <c r="C2756" s="3" t="str">
        <f>"钟耀方"</f>
        <v>钟耀方</v>
      </c>
      <c r="D2756" s="3" t="s">
        <v>2430</v>
      </c>
    </row>
    <row r="2757" ht="25" customHeight="1" spans="1:4">
      <c r="A2757" s="2">
        <v>2756</v>
      </c>
      <c r="B2757" s="3" t="s">
        <v>2417</v>
      </c>
      <c r="C2757" s="3" t="str">
        <f>"吴钟政"</f>
        <v>吴钟政</v>
      </c>
      <c r="D2757" s="3" t="s">
        <v>326</v>
      </c>
    </row>
    <row r="2758" ht="25" customHeight="1" spans="1:4">
      <c r="A2758" s="2">
        <v>2757</v>
      </c>
      <c r="B2758" s="3" t="s">
        <v>2417</v>
      </c>
      <c r="C2758" s="3" t="str">
        <f>"李楠"</f>
        <v>李楠</v>
      </c>
      <c r="D2758" s="3" t="s">
        <v>2431</v>
      </c>
    </row>
    <row r="2759" ht="25" customHeight="1" spans="1:4">
      <c r="A2759" s="2">
        <v>2758</v>
      </c>
      <c r="B2759" s="3" t="s">
        <v>2417</v>
      </c>
      <c r="C2759" s="3" t="str">
        <f>"卢业根"</f>
        <v>卢业根</v>
      </c>
      <c r="D2759" s="3" t="s">
        <v>2432</v>
      </c>
    </row>
    <row r="2760" ht="25" customHeight="1" spans="1:4">
      <c r="A2760" s="2">
        <v>2759</v>
      </c>
      <c r="B2760" s="3" t="s">
        <v>2417</v>
      </c>
      <c r="C2760" s="3" t="str">
        <f>"张运旺"</f>
        <v>张运旺</v>
      </c>
      <c r="D2760" s="3" t="s">
        <v>2433</v>
      </c>
    </row>
    <row r="2761" ht="25" customHeight="1" spans="1:4">
      <c r="A2761" s="2">
        <v>2760</v>
      </c>
      <c r="B2761" s="3" t="s">
        <v>2417</v>
      </c>
      <c r="C2761" s="3" t="str">
        <f>"谢昌宁"</f>
        <v>谢昌宁</v>
      </c>
      <c r="D2761" s="3" t="s">
        <v>326</v>
      </c>
    </row>
    <row r="2762" ht="25" customHeight="1" spans="1:4">
      <c r="A2762" s="2">
        <v>2761</v>
      </c>
      <c r="B2762" s="3" t="s">
        <v>2417</v>
      </c>
      <c r="C2762" s="3" t="str">
        <f>"赵文彬"</f>
        <v>赵文彬</v>
      </c>
      <c r="D2762" s="3" t="s">
        <v>2434</v>
      </c>
    </row>
    <row r="2763" ht="25" customHeight="1" spans="1:4">
      <c r="A2763" s="2">
        <v>2762</v>
      </c>
      <c r="B2763" s="3" t="s">
        <v>2417</v>
      </c>
      <c r="C2763" s="3" t="str">
        <f>"王居权"</f>
        <v>王居权</v>
      </c>
      <c r="D2763" s="3" t="s">
        <v>2435</v>
      </c>
    </row>
    <row r="2764" ht="25" customHeight="1" spans="1:4">
      <c r="A2764" s="2">
        <v>2763</v>
      </c>
      <c r="B2764" s="3" t="s">
        <v>2417</v>
      </c>
      <c r="C2764" s="3" t="str">
        <f>"邱彩柿"</f>
        <v>邱彩柿</v>
      </c>
      <c r="D2764" s="3" t="s">
        <v>2436</v>
      </c>
    </row>
    <row r="2765" ht="25" customHeight="1" spans="1:4">
      <c r="A2765" s="2">
        <v>2764</v>
      </c>
      <c r="B2765" s="3" t="s">
        <v>2417</v>
      </c>
      <c r="C2765" s="3" t="str">
        <f>"蔡福旺"</f>
        <v>蔡福旺</v>
      </c>
      <c r="D2765" s="3" t="s">
        <v>2437</v>
      </c>
    </row>
    <row r="2766" ht="25" customHeight="1" spans="1:4">
      <c r="A2766" s="2">
        <v>2765</v>
      </c>
      <c r="B2766" s="3" t="s">
        <v>2417</v>
      </c>
      <c r="C2766" s="3" t="str">
        <f>"王英亮"</f>
        <v>王英亮</v>
      </c>
      <c r="D2766" s="3" t="s">
        <v>2438</v>
      </c>
    </row>
    <row r="2767" ht="25" customHeight="1" spans="1:4">
      <c r="A2767" s="2">
        <v>2766</v>
      </c>
      <c r="B2767" s="3" t="s">
        <v>2417</v>
      </c>
      <c r="C2767" s="3" t="str">
        <f>"文成赟"</f>
        <v>文成赟</v>
      </c>
      <c r="D2767" s="3" t="s">
        <v>469</v>
      </c>
    </row>
    <row r="2768" ht="25" customHeight="1" spans="1:4">
      <c r="A2768" s="2">
        <v>2767</v>
      </c>
      <c r="B2768" s="3" t="s">
        <v>2417</v>
      </c>
      <c r="C2768" s="3" t="str">
        <f>"符谷兴"</f>
        <v>符谷兴</v>
      </c>
      <c r="D2768" s="3" t="s">
        <v>2439</v>
      </c>
    </row>
    <row r="2769" ht="25" customHeight="1" spans="1:4">
      <c r="A2769" s="2">
        <v>2768</v>
      </c>
      <c r="B2769" s="3" t="s">
        <v>2440</v>
      </c>
      <c r="C2769" s="3" t="str">
        <f>"史方瑞"</f>
        <v>史方瑞</v>
      </c>
      <c r="D2769" s="3" t="s">
        <v>2441</v>
      </c>
    </row>
    <row r="2770" ht="25" customHeight="1" spans="1:4">
      <c r="A2770" s="2">
        <v>2769</v>
      </c>
      <c r="B2770" s="3" t="s">
        <v>2440</v>
      </c>
      <c r="C2770" s="3" t="str">
        <f>"王树虹"</f>
        <v>王树虹</v>
      </c>
      <c r="D2770" s="3" t="s">
        <v>2442</v>
      </c>
    </row>
    <row r="2771" ht="25" customHeight="1" spans="1:4">
      <c r="A2771" s="2">
        <v>2770</v>
      </c>
      <c r="B2771" s="3" t="s">
        <v>2440</v>
      </c>
      <c r="C2771" s="3" t="str">
        <f>"潘在冠"</f>
        <v>潘在冠</v>
      </c>
      <c r="D2771" s="3" t="s">
        <v>2443</v>
      </c>
    </row>
    <row r="2772" ht="25" customHeight="1" spans="1:4">
      <c r="A2772" s="2">
        <v>2771</v>
      </c>
      <c r="B2772" s="3" t="s">
        <v>2440</v>
      </c>
      <c r="C2772" s="3" t="str">
        <f>"黎榆"</f>
        <v>黎榆</v>
      </c>
      <c r="D2772" s="3" t="s">
        <v>2444</v>
      </c>
    </row>
    <row r="2773" ht="25" customHeight="1" spans="1:4">
      <c r="A2773" s="2">
        <v>2772</v>
      </c>
      <c r="B2773" s="3" t="s">
        <v>2440</v>
      </c>
      <c r="C2773" s="3" t="str">
        <f>"周诚"</f>
        <v>周诚</v>
      </c>
      <c r="D2773" s="3" t="s">
        <v>2445</v>
      </c>
    </row>
    <row r="2774" ht="25" customHeight="1" spans="1:4">
      <c r="A2774" s="2">
        <v>2773</v>
      </c>
      <c r="B2774" s="3" t="s">
        <v>2440</v>
      </c>
      <c r="C2774" s="3" t="str">
        <f>"王苑"</f>
        <v>王苑</v>
      </c>
      <c r="D2774" s="3" t="s">
        <v>2446</v>
      </c>
    </row>
    <row r="2775" ht="25" customHeight="1" spans="1:4">
      <c r="A2775" s="2">
        <v>2774</v>
      </c>
      <c r="B2775" s="3" t="s">
        <v>2440</v>
      </c>
      <c r="C2775" s="3" t="str">
        <f>"王发虹"</f>
        <v>王发虹</v>
      </c>
      <c r="D2775" s="3" t="s">
        <v>2447</v>
      </c>
    </row>
    <row r="2776" ht="25" customHeight="1" spans="1:4">
      <c r="A2776" s="2">
        <v>2775</v>
      </c>
      <c r="B2776" s="3" t="s">
        <v>2440</v>
      </c>
      <c r="C2776" s="3" t="str">
        <f>"符金碧"</f>
        <v>符金碧</v>
      </c>
      <c r="D2776" s="3" t="s">
        <v>2448</v>
      </c>
    </row>
    <row r="2777" ht="25" customHeight="1" spans="1:4">
      <c r="A2777" s="2">
        <v>2776</v>
      </c>
      <c r="B2777" s="3" t="s">
        <v>2440</v>
      </c>
      <c r="C2777" s="3" t="str">
        <f>"吴明春"</f>
        <v>吴明春</v>
      </c>
      <c r="D2777" s="3" t="s">
        <v>2449</v>
      </c>
    </row>
    <row r="2778" ht="25" customHeight="1" spans="1:4">
      <c r="A2778" s="2">
        <v>2777</v>
      </c>
      <c r="B2778" s="3" t="s">
        <v>2440</v>
      </c>
      <c r="C2778" s="3" t="str">
        <f>"云永帅"</f>
        <v>云永帅</v>
      </c>
      <c r="D2778" s="3" t="s">
        <v>2450</v>
      </c>
    </row>
    <row r="2779" ht="25" customHeight="1" spans="1:4">
      <c r="A2779" s="2">
        <v>2778</v>
      </c>
      <c r="B2779" s="3" t="s">
        <v>2440</v>
      </c>
      <c r="C2779" s="3" t="str">
        <f>"胡燕勤"</f>
        <v>胡燕勤</v>
      </c>
      <c r="D2779" s="3" t="s">
        <v>2451</v>
      </c>
    </row>
    <row r="2780" ht="25" customHeight="1" spans="1:4">
      <c r="A2780" s="2">
        <v>2779</v>
      </c>
      <c r="B2780" s="3" t="s">
        <v>2440</v>
      </c>
      <c r="C2780" s="3" t="str">
        <f>"潘丹阳"</f>
        <v>潘丹阳</v>
      </c>
      <c r="D2780" s="3" t="s">
        <v>2452</v>
      </c>
    </row>
    <row r="2781" ht="25" customHeight="1" spans="1:4">
      <c r="A2781" s="2">
        <v>2780</v>
      </c>
      <c r="B2781" s="3" t="s">
        <v>2440</v>
      </c>
      <c r="C2781" s="3" t="str">
        <f>"符青丽"</f>
        <v>符青丽</v>
      </c>
      <c r="D2781" s="3" t="s">
        <v>2453</v>
      </c>
    </row>
    <row r="2782" ht="25" customHeight="1" spans="1:4">
      <c r="A2782" s="2">
        <v>2781</v>
      </c>
      <c r="B2782" s="3" t="s">
        <v>2440</v>
      </c>
      <c r="C2782" s="3" t="str">
        <f>"王林彬"</f>
        <v>王林彬</v>
      </c>
      <c r="D2782" s="3" t="s">
        <v>1792</v>
      </c>
    </row>
    <row r="2783" ht="25" customHeight="1" spans="1:4">
      <c r="A2783" s="2">
        <v>2782</v>
      </c>
      <c r="B2783" s="3" t="s">
        <v>2440</v>
      </c>
      <c r="C2783" s="3" t="str">
        <f>"陈茜茜"</f>
        <v>陈茜茜</v>
      </c>
      <c r="D2783" s="3" t="s">
        <v>2454</v>
      </c>
    </row>
    <row r="2784" ht="25" customHeight="1" spans="1:4">
      <c r="A2784" s="2">
        <v>2783</v>
      </c>
      <c r="B2784" s="3" t="s">
        <v>2440</v>
      </c>
      <c r="C2784" s="3" t="str">
        <f>"华羽"</f>
        <v>华羽</v>
      </c>
      <c r="D2784" s="3" t="s">
        <v>2455</v>
      </c>
    </row>
    <row r="2785" ht="25" customHeight="1" spans="1:4">
      <c r="A2785" s="2">
        <v>2784</v>
      </c>
      <c r="B2785" s="3" t="s">
        <v>2440</v>
      </c>
      <c r="C2785" s="3" t="str">
        <f>"刘怡秀"</f>
        <v>刘怡秀</v>
      </c>
      <c r="D2785" s="3" t="s">
        <v>2456</v>
      </c>
    </row>
    <row r="2786" ht="25" customHeight="1" spans="1:4">
      <c r="A2786" s="2">
        <v>2785</v>
      </c>
      <c r="B2786" s="3" t="s">
        <v>2440</v>
      </c>
      <c r="C2786" s="3" t="str">
        <f>"杨小珏"</f>
        <v>杨小珏</v>
      </c>
      <c r="D2786" s="3" t="s">
        <v>2457</v>
      </c>
    </row>
    <row r="2787" ht="25" customHeight="1" spans="1:4">
      <c r="A2787" s="2">
        <v>2786</v>
      </c>
      <c r="B2787" s="3" t="s">
        <v>2440</v>
      </c>
      <c r="C2787" s="3" t="str">
        <f>"周世萍"</f>
        <v>周世萍</v>
      </c>
      <c r="D2787" s="3" t="s">
        <v>2458</v>
      </c>
    </row>
    <row r="2788" ht="25" customHeight="1" spans="1:4">
      <c r="A2788" s="2">
        <v>2787</v>
      </c>
      <c r="B2788" s="3" t="s">
        <v>2440</v>
      </c>
      <c r="C2788" s="3" t="str">
        <f>"邓广浩"</f>
        <v>邓广浩</v>
      </c>
      <c r="D2788" s="3" t="s">
        <v>2459</v>
      </c>
    </row>
    <row r="2789" ht="25" customHeight="1" spans="1:4">
      <c r="A2789" s="2">
        <v>2788</v>
      </c>
      <c r="B2789" s="3" t="s">
        <v>2440</v>
      </c>
      <c r="C2789" s="3" t="str">
        <f>"陈颖锐"</f>
        <v>陈颖锐</v>
      </c>
      <c r="D2789" s="3" t="s">
        <v>2460</v>
      </c>
    </row>
    <row r="2790" ht="25" customHeight="1" spans="1:4">
      <c r="A2790" s="2">
        <v>2789</v>
      </c>
      <c r="B2790" s="3" t="s">
        <v>2440</v>
      </c>
      <c r="C2790" s="3" t="str">
        <f>"邢妹翠"</f>
        <v>邢妹翠</v>
      </c>
      <c r="D2790" s="3" t="s">
        <v>2461</v>
      </c>
    </row>
    <row r="2791" ht="25" customHeight="1" spans="1:4">
      <c r="A2791" s="2">
        <v>2790</v>
      </c>
      <c r="B2791" s="3" t="s">
        <v>2440</v>
      </c>
      <c r="C2791" s="3" t="str">
        <f>"胡沙"</f>
        <v>胡沙</v>
      </c>
      <c r="D2791" s="3" t="s">
        <v>2462</v>
      </c>
    </row>
    <row r="2792" ht="25" customHeight="1" spans="1:4">
      <c r="A2792" s="2">
        <v>2791</v>
      </c>
      <c r="B2792" s="3" t="s">
        <v>2440</v>
      </c>
      <c r="C2792" s="3" t="str">
        <f>"甘丽婷"</f>
        <v>甘丽婷</v>
      </c>
      <c r="D2792" s="3" t="s">
        <v>2463</v>
      </c>
    </row>
    <row r="2793" ht="25" customHeight="1" spans="1:4">
      <c r="A2793" s="2">
        <v>2792</v>
      </c>
      <c r="B2793" s="3" t="s">
        <v>2440</v>
      </c>
      <c r="C2793" s="3" t="str">
        <f>"李小倩"</f>
        <v>李小倩</v>
      </c>
      <c r="D2793" s="3" t="s">
        <v>2464</v>
      </c>
    </row>
    <row r="2794" ht="25" customHeight="1" spans="1:4">
      <c r="A2794" s="2">
        <v>2793</v>
      </c>
      <c r="B2794" s="3" t="s">
        <v>2440</v>
      </c>
      <c r="C2794" s="3" t="str">
        <f>"陈丽蕻"</f>
        <v>陈丽蕻</v>
      </c>
      <c r="D2794" s="3" t="s">
        <v>2465</v>
      </c>
    </row>
    <row r="2795" ht="25" customHeight="1" spans="1:4">
      <c r="A2795" s="2">
        <v>2794</v>
      </c>
      <c r="B2795" s="3" t="s">
        <v>2440</v>
      </c>
      <c r="C2795" s="3" t="str">
        <f>"郭义贤"</f>
        <v>郭义贤</v>
      </c>
      <c r="D2795" s="3" t="s">
        <v>2466</v>
      </c>
    </row>
    <row r="2796" ht="25" customHeight="1" spans="1:4">
      <c r="A2796" s="2">
        <v>2795</v>
      </c>
      <c r="B2796" s="3" t="s">
        <v>2440</v>
      </c>
      <c r="C2796" s="3" t="str">
        <f>"梁文俏"</f>
        <v>梁文俏</v>
      </c>
      <c r="D2796" s="3" t="s">
        <v>2467</v>
      </c>
    </row>
    <row r="2797" ht="25" customHeight="1" spans="1:4">
      <c r="A2797" s="2">
        <v>2796</v>
      </c>
      <c r="B2797" s="3" t="s">
        <v>2440</v>
      </c>
      <c r="C2797" s="3" t="str">
        <f>"彭珊榕"</f>
        <v>彭珊榕</v>
      </c>
      <c r="D2797" s="3" t="s">
        <v>2468</v>
      </c>
    </row>
    <row r="2798" ht="25" customHeight="1" spans="1:4">
      <c r="A2798" s="2">
        <v>2797</v>
      </c>
      <c r="B2798" s="3" t="s">
        <v>2440</v>
      </c>
      <c r="C2798" s="3" t="str">
        <f>"林道富"</f>
        <v>林道富</v>
      </c>
      <c r="D2798" s="3" t="s">
        <v>2469</v>
      </c>
    </row>
    <row r="2799" ht="25" customHeight="1" spans="1:4">
      <c r="A2799" s="2">
        <v>2798</v>
      </c>
      <c r="B2799" s="3" t="s">
        <v>2440</v>
      </c>
      <c r="C2799" s="3" t="str">
        <f>"朱姬蓉"</f>
        <v>朱姬蓉</v>
      </c>
      <c r="D2799" s="3" t="s">
        <v>2470</v>
      </c>
    </row>
    <row r="2800" ht="25" customHeight="1" spans="1:4">
      <c r="A2800" s="2">
        <v>2799</v>
      </c>
      <c r="B2800" s="3" t="s">
        <v>2440</v>
      </c>
      <c r="C2800" s="3" t="str">
        <f>"罗晓燕"</f>
        <v>罗晓燕</v>
      </c>
      <c r="D2800" s="3" t="s">
        <v>2471</v>
      </c>
    </row>
    <row r="2801" ht="25" customHeight="1" spans="1:4">
      <c r="A2801" s="2">
        <v>2800</v>
      </c>
      <c r="B2801" s="3" t="s">
        <v>2440</v>
      </c>
      <c r="C2801" s="3" t="str">
        <f>"陈慧"</f>
        <v>陈慧</v>
      </c>
      <c r="D2801" s="3" t="s">
        <v>2472</v>
      </c>
    </row>
    <row r="2802" ht="25" customHeight="1" spans="1:4">
      <c r="A2802" s="2">
        <v>2801</v>
      </c>
      <c r="B2802" s="3" t="s">
        <v>2440</v>
      </c>
      <c r="C2802" s="3" t="str">
        <f>"陈彩玉"</f>
        <v>陈彩玉</v>
      </c>
      <c r="D2802" s="3" t="s">
        <v>1389</v>
      </c>
    </row>
    <row r="2803" ht="25" customHeight="1" spans="1:4">
      <c r="A2803" s="2">
        <v>2802</v>
      </c>
      <c r="B2803" s="3" t="s">
        <v>2440</v>
      </c>
      <c r="C2803" s="3" t="str">
        <f>"唐丹丹"</f>
        <v>唐丹丹</v>
      </c>
      <c r="D2803" s="3" t="s">
        <v>2473</v>
      </c>
    </row>
    <row r="2804" ht="25" customHeight="1" spans="1:4">
      <c r="A2804" s="2">
        <v>2803</v>
      </c>
      <c r="B2804" s="3" t="s">
        <v>2440</v>
      </c>
      <c r="C2804" s="3" t="str">
        <f>"王堞"</f>
        <v>王堞</v>
      </c>
      <c r="D2804" s="3" t="s">
        <v>2474</v>
      </c>
    </row>
    <row r="2805" ht="25" customHeight="1" spans="1:4">
      <c r="A2805" s="2">
        <v>2804</v>
      </c>
      <c r="B2805" s="3" t="s">
        <v>2440</v>
      </c>
      <c r="C2805" s="3" t="str">
        <f>"林升森"</f>
        <v>林升森</v>
      </c>
      <c r="D2805" s="3" t="s">
        <v>2475</v>
      </c>
    </row>
    <row r="2806" ht="25" customHeight="1" spans="1:4">
      <c r="A2806" s="2">
        <v>2805</v>
      </c>
      <c r="B2806" s="3" t="s">
        <v>2440</v>
      </c>
      <c r="C2806" s="3" t="str">
        <f>"叶惜环"</f>
        <v>叶惜环</v>
      </c>
      <c r="D2806" s="3" t="s">
        <v>2468</v>
      </c>
    </row>
    <row r="2807" ht="25" customHeight="1" spans="1:4">
      <c r="A2807" s="2">
        <v>2806</v>
      </c>
      <c r="B2807" s="3" t="s">
        <v>2440</v>
      </c>
      <c r="C2807" s="3" t="str">
        <f>"汤有荣"</f>
        <v>汤有荣</v>
      </c>
      <c r="D2807" s="3" t="s">
        <v>2476</v>
      </c>
    </row>
    <row r="2808" ht="25" customHeight="1" spans="1:4">
      <c r="A2808" s="2">
        <v>2807</v>
      </c>
      <c r="B2808" s="3" t="s">
        <v>2440</v>
      </c>
      <c r="C2808" s="3" t="str">
        <f>"郑江彩"</f>
        <v>郑江彩</v>
      </c>
      <c r="D2808" s="3" t="s">
        <v>2477</v>
      </c>
    </row>
    <row r="2809" ht="25" customHeight="1" spans="1:4">
      <c r="A2809" s="2">
        <v>2808</v>
      </c>
      <c r="B2809" s="3" t="s">
        <v>2440</v>
      </c>
      <c r="C2809" s="3" t="str">
        <f>"文芳梅"</f>
        <v>文芳梅</v>
      </c>
      <c r="D2809" s="3" t="s">
        <v>2478</v>
      </c>
    </row>
    <row r="2810" ht="25" customHeight="1" spans="1:4">
      <c r="A2810" s="2">
        <v>2809</v>
      </c>
      <c r="B2810" s="3" t="s">
        <v>2440</v>
      </c>
      <c r="C2810" s="3" t="str">
        <f>"黄山"</f>
        <v>黄山</v>
      </c>
      <c r="D2810" s="3" t="s">
        <v>2479</v>
      </c>
    </row>
    <row r="2811" ht="25" customHeight="1" spans="1:4">
      <c r="A2811" s="2">
        <v>2810</v>
      </c>
      <c r="B2811" s="3" t="s">
        <v>2440</v>
      </c>
      <c r="C2811" s="3" t="str">
        <f>"陈文雅"</f>
        <v>陈文雅</v>
      </c>
      <c r="D2811" s="3" t="s">
        <v>2480</v>
      </c>
    </row>
    <row r="2812" ht="25" customHeight="1" spans="1:4">
      <c r="A2812" s="2">
        <v>2811</v>
      </c>
      <c r="B2812" s="3" t="s">
        <v>2440</v>
      </c>
      <c r="C2812" s="3" t="str">
        <f>"龙仕电"</f>
        <v>龙仕电</v>
      </c>
      <c r="D2812" s="3" t="s">
        <v>2481</v>
      </c>
    </row>
    <row r="2813" ht="25" customHeight="1" spans="1:4">
      <c r="A2813" s="2">
        <v>2812</v>
      </c>
      <c r="B2813" s="3" t="s">
        <v>2440</v>
      </c>
      <c r="C2813" s="3" t="str">
        <f>"邢蕊"</f>
        <v>邢蕊</v>
      </c>
      <c r="D2813" s="3" t="s">
        <v>2482</v>
      </c>
    </row>
    <row r="2814" ht="25" customHeight="1" spans="1:4">
      <c r="A2814" s="2">
        <v>2813</v>
      </c>
      <c r="B2814" s="3" t="s">
        <v>2440</v>
      </c>
      <c r="C2814" s="3" t="str">
        <f>"云雪科"</f>
        <v>云雪科</v>
      </c>
      <c r="D2814" s="3" t="s">
        <v>2483</v>
      </c>
    </row>
    <row r="2815" ht="25" customHeight="1" spans="1:4">
      <c r="A2815" s="2">
        <v>2814</v>
      </c>
      <c r="B2815" s="3" t="s">
        <v>2440</v>
      </c>
      <c r="C2815" s="3" t="str">
        <f>"王威"</f>
        <v>王威</v>
      </c>
      <c r="D2815" s="3" t="s">
        <v>2484</v>
      </c>
    </row>
    <row r="2816" ht="25" customHeight="1" spans="1:4">
      <c r="A2816" s="2">
        <v>2815</v>
      </c>
      <c r="B2816" s="3" t="s">
        <v>2440</v>
      </c>
      <c r="C2816" s="3" t="str">
        <f>"林诗帅"</f>
        <v>林诗帅</v>
      </c>
      <c r="D2816" s="3" t="s">
        <v>2485</v>
      </c>
    </row>
    <row r="2817" ht="25" customHeight="1" spans="1:4">
      <c r="A2817" s="2">
        <v>2816</v>
      </c>
      <c r="B2817" s="3" t="s">
        <v>2440</v>
      </c>
      <c r="C2817" s="3" t="str">
        <f>"王斌"</f>
        <v>王斌</v>
      </c>
      <c r="D2817" s="3" t="s">
        <v>2486</v>
      </c>
    </row>
    <row r="2818" ht="25" customHeight="1" spans="1:4">
      <c r="A2818" s="2">
        <v>2817</v>
      </c>
      <c r="B2818" s="3" t="s">
        <v>2440</v>
      </c>
      <c r="C2818" s="3" t="str">
        <f>"陈奕熙"</f>
        <v>陈奕熙</v>
      </c>
      <c r="D2818" s="3" t="s">
        <v>2487</v>
      </c>
    </row>
    <row r="2819" ht="25" customHeight="1" spans="1:4">
      <c r="A2819" s="2">
        <v>2818</v>
      </c>
      <c r="B2819" s="3" t="s">
        <v>2440</v>
      </c>
      <c r="C2819" s="3" t="str">
        <f>"林小妹"</f>
        <v>林小妹</v>
      </c>
      <c r="D2819" s="3" t="s">
        <v>2488</v>
      </c>
    </row>
    <row r="2820" ht="25" customHeight="1" spans="1:4">
      <c r="A2820" s="2">
        <v>2819</v>
      </c>
      <c r="B2820" s="3" t="s">
        <v>2440</v>
      </c>
      <c r="C2820" s="3" t="str">
        <f>"张惠芬"</f>
        <v>张惠芬</v>
      </c>
      <c r="D2820" s="3" t="s">
        <v>2489</v>
      </c>
    </row>
    <row r="2821" ht="25" customHeight="1" spans="1:4">
      <c r="A2821" s="2">
        <v>2820</v>
      </c>
      <c r="B2821" s="3" t="s">
        <v>2440</v>
      </c>
      <c r="C2821" s="3" t="str">
        <f>"陈萍萍"</f>
        <v>陈萍萍</v>
      </c>
      <c r="D2821" s="3" t="s">
        <v>2490</v>
      </c>
    </row>
    <row r="2822" ht="25" customHeight="1" spans="1:4">
      <c r="A2822" s="2">
        <v>2821</v>
      </c>
      <c r="B2822" s="3" t="s">
        <v>2440</v>
      </c>
      <c r="C2822" s="3" t="str">
        <f>"林茂"</f>
        <v>林茂</v>
      </c>
      <c r="D2822" s="3" t="s">
        <v>2491</v>
      </c>
    </row>
    <row r="2823" ht="25" customHeight="1" spans="1:4">
      <c r="A2823" s="2">
        <v>2822</v>
      </c>
      <c r="B2823" s="3" t="s">
        <v>2440</v>
      </c>
      <c r="C2823" s="3" t="str">
        <f>"惠娅婕"</f>
        <v>惠娅婕</v>
      </c>
      <c r="D2823" s="3" t="s">
        <v>2492</v>
      </c>
    </row>
    <row r="2824" ht="25" customHeight="1" spans="1:4">
      <c r="A2824" s="2">
        <v>2823</v>
      </c>
      <c r="B2824" s="3" t="s">
        <v>2440</v>
      </c>
      <c r="C2824" s="3" t="str">
        <f>"吴应威"</f>
        <v>吴应威</v>
      </c>
      <c r="D2824" s="3" t="s">
        <v>2493</v>
      </c>
    </row>
    <row r="2825" ht="25" customHeight="1" spans="1:4">
      <c r="A2825" s="2">
        <v>2824</v>
      </c>
      <c r="B2825" s="3" t="s">
        <v>2440</v>
      </c>
      <c r="C2825" s="3" t="str">
        <f>"兰秀蓉"</f>
        <v>兰秀蓉</v>
      </c>
      <c r="D2825" s="3" t="s">
        <v>2494</v>
      </c>
    </row>
    <row r="2826" ht="25" customHeight="1" spans="1:4">
      <c r="A2826" s="2">
        <v>2825</v>
      </c>
      <c r="B2826" s="3" t="s">
        <v>2440</v>
      </c>
      <c r="C2826" s="3" t="str">
        <f>"陈少雪"</f>
        <v>陈少雪</v>
      </c>
      <c r="D2826" s="3" t="s">
        <v>2495</v>
      </c>
    </row>
    <row r="2827" ht="25" customHeight="1" spans="1:4">
      <c r="A2827" s="2">
        <v>2826</v>
      </c>
      <c r="B2827" s="3" t="s">
        <v>2440</v>
      </c>
      <c r="C2827" s="3" t="str">
        <f>"林慧娜"</f>
        <v>林慧娜</v>
      </c>
      <c r="D2827" s="3" t="s">
        <v>2496</v>
      </c>
    </row>
    <row r="2828" ht="25" customHeight="1" spans="1:4">
      <c r="A2828" s="2">
        <v>2827</v>
      </c>
      <c r="B2828" s="3" t="s">
        <v>2440</v>
      </c>
      <c r="C2828" s="3" t="str">
        <f>"陈昌敬"</f>
        <v>陈昌敬</v>
      </c>
      <c r="D2828" s="3" t="s">
        <v>2497</v>
      </c>
    </row>
    <row r="2829" ht="25" customHeight="1" spans="1:4">
      <c r="A2829" s="2">
        <v>2828</v>
      </c>
      <c r="B2829" s="3" t="s">
        <v>2440</v>
      </c>
      <c r="C2829" s="3" t="str">
        <f>"符亚妹"</f>
        <v>符亚妹</v>
      </c>
      <c r="D2829" s="3" t="s">
        <v>2498</v>
      </c>
    </row>
    <row r="2830" ht="25" customHeight="1" spans="1:4">
      <c r="A2830" s="2">
        <v>2829</v>
      </c>
      <c r="B2830" s="3" t="s">
        <v>2440</v>
      </c>
      <c r="C2830" s="3" t="str">
        <f>"叶琼春"</f>
        <v>叶琼春</v>
      </c>
      <c r="D2830" s="3" t="s">
        <v>2499</v>
      </c>
    </row>
    <row r="2831" ht="25" customHeight="1" spans="1:4">
      <c r="A2831" s="2">
        <v>2830</v>
      </c>
      <c r="B2831" s="3" t="s">
        <v>2440</v>
      </c>
      <c r="C2831" s="3" t="str">
        <f>"林明岩"</f>
        <v>林明岩</v>
      </c>
      <c r="D2831" s="3" t="s">
        <v>2500</v>
      </c>
    </row>
    <row r="2832" ht="25" customHeight="1" spans="1:4">
      <c r="A2832" s="2">
        <v>2831</v>
      </c>
      <c r="B2832" s="3" t="s">
        <v>2440</v>
      </c>
      <c r="C2832" s="3" t="str">
        <f>"林少丽"</f>
        <v>林少丽</v>
      </c>
      <c r="D2832" s="3" t="s">
        <v>2501</v>
      </c>
    </row>
    <row r="2833" ht="25" customHeight="1" spans="1:4">
      <c r="A2833" s="2">
        <v>2832</v>
      </c>
      <c r="B2833" s="3" t="s">
        <v>2440</v>
      </c>
      <c r="C2833" s="3" t="str">
        <f>"张水婷"</f>
        <v>张水婷</v>
      </c>
      <c r="D2833" s="3" t="s">
        <v>2502</v>
      </c>
    </row>
    <row r="2834" ht="25" customHeight="1" spans="1:4">
      <c r="A2834" s="2">
        <v>2833</v>
      </c>
      <c r="B2834" s="3" t="s">
        <v>2440</v>
      </c>
      <c r="C2834" s="3" t="str">
        <f>"吴雪浪"</f>
        <v>吴雪浪</v>
      </c>
      <c r="D2834" s="3" t="s">
        <v>2503</v>
      </c>
    </row>
    <row r="2835" ht="25" customHeight="1" spans="1:4">
      <c r="A2835" s="2">
        <v>2834</v>
      </c>
      <c r="B2835" s="3" t="s">
        <v>2440</v>
      </c>
      <c r="C2835" s="3" t="str">
        <f>"韩小芳"</f>
        <v>韩小芳</v>
      </c>
      <c r="D2835" s="3" t="s">
        <v>2504</v>
      </c>
    </row>
    <row r="2836" ht="25" customHeight="1" spans="1:4">
      <c r="A2836" s="2">
        <v>2835</v>
      </c>
      <c r="B2836" s="3" t="s">
        <v>2440</v>
      </c>
      <c r="C2836" s="3" t="str">
        <f>"王呤"</f>
        <v>王呤</v>
      </c>
      <c r="D2836" s="3" t="s">
        <v>2505</v>
      </c>
    </row>
    <row r="2837" ht="25" customHeight="1" spans="1:4">
      <c r="A2837" s="2">
        <v>2836</v>
      </c>
      <c r="B2837" s="3" t="s">
        <v>2440</v>
      </c>
      <c r="C2837" s="3" t="str">
        <f>"严咪"</f>
        <v>严咪</v>
      </c>
      <c r="D2837" s="3" t="s">
        <v>2506</v>
      </c>
    </row>
    <row r="2838" ht="25" customHeight="1" spans="1:4">
      <c r="A2838" s="2">
        <v>2837</v>
      </c>
      <c r="B2838" s="3" t="s">
        <v>2440</v>
      </c>
      <c r="C2838" s="3" t="str">
        <f>"冯叶贤"</f>
        <v>冯叶贤</v>
      </c>
      <c r="D2838" s="3" t="s">
        <v>1437</v>
      </c>
    </row>
    <row r="2839" ht="25" customHeight="1" spans="1:4">
      <c r="A2839" s="2">
        <v>2838</v>
      </c>
      <c r="B2839" s="3" t="s">
        <v>2440</v>
      </c>
      <c r="C2839" s="3" t="str">
        <f>"殷彬"</f>
        <v>殷彬</v>
      </c>
      <c r="D2839" s="3" t="s">
        <v>2507</v>
      </c>
    </row>
    <row r="2840" ht="25" customHeight="1" spans="1:4">
      <c r="A2840" s="2">
        <v>2839</v>
      </c>
      <c r="B2840" s="3" t="s">
        <v>2440</v>
      </c>
      <c r="C2840" s="3" t="str">
        <f>"陈玉艳"</f>
        <v>陈玉艳</v>
      </c>
      <c r="D2840" s="3" t="s">
        <v>2508</v>
      </c>
    </row>
    <row r="2841" ht="25" customHeight="1" spans="1:4">
      <c r="A2841" s="2">
        <v>2840</v>
      </c>
      <c r="B2841" s="3" t="s">
        <v>2440</v>
      </c>
      <c r="C2841" s="3" t="str">
        <f>"关日晓"</f>
        <v>关日晓</v>
      </c>
      <c r="D2841" s="3" t="s">
        <v>2509</v>
      </c>
    </row>
    <row r="2842" ht="25" customHeight="1" spans="1:4">
      <c r="A2842" s="2">
        <v>2841</v>
      </c>
      <c r="B2842" s="3" t="s">
        <v>2440</v>
      </c>
      <c r="C2842" s="3" t="str">
        <f>"郭琴"</f>
        <v>郭琴</v>
      </c>
      <c r="D2842" s="3" t="s">
        <v>2510</v>
      </c>
    </row>
    <row r="2843" ht="25" customHeight="1" spans="1:4">
      <c r="A2843" s="2">
        <v>2842</v>
      </c>
      <c r="B2843" s="3" t="s">
        <v>2440</v>
      </c>
      <c r="C2843" s="3" t="str">
        <f>"丁晓媚"</f>
        <v>丁晓媚</v>
      </c>
      <c r="D2843" s="3" t="s">
        <v>2511</v>
      </c>
    </row>
    <row r="2844" ht="25" customHeight="1" spans="1:4">
      <c r="A2844" s="2">
        <v>2843</v>
      </c>
      <c r="B2844" s="3" t="s">
        <v>2440</v>
      </c>
      <c r="C2844" s="3" t="str">
        <f>"许雪霜"</f>
        <v>许雪霜</v>
      </c>
      <c r="D2844" s="3" t="s">
        <v>2512</v>
      </c>
    </row>
    <row r="2845" ht="25" customHeight="1" spans="1:4">
      <c r="A2845" s="2">
        <v>2844</v>
      </c>
      <c r="B2845" s="3" t="s">
        <v>2440</v>
      </c>
      <c r="C2845" s="3" t="str">
        <f>"詹淑"</f>
        <v>詹淑</v>
      </c>
      <c r="D2845" s="3" t="s">
        <v>2513</v>
      </c>
    </row>
    <row r="2846" ht="25" customHeight="1" spans="1:4">
      <c r="A2846" s="2">
        <v>2845</v>
      </c>
      <c r="B2846" s="3" t="s">
        <v>2440</v>
      </c>
      <c r="C2846" s="3" t="str">
        <f>"符方思"</f>
        <v>符方思</v>
      </c>
      <c r="D2846" s="3" t="s">
        <v>2514</v>
      </c>
    </row>
    <row r="2847" ht="25" customHeight="1" spans="1:4">
      <c r="A2847" s="2">
        <v>2846</v>
      </c>
      <c r="B2847" s="3" t="s">
        <v>2440</v>
      </c>
      <c r="C2847" s="3" t="str">
        <f>"林顼琇"</f>
        <v>林顼琇</v>
      </c>
      <c r="D2847" s="3" t="s">
        <v>2515</v>
      </c>
    </row>
    <row r="2848" ht="25" customHeight="1" spans="1:4">
      <c r="A2848" s="2">
        <v>2847</v>
      </c>
      <c r="B2848" s="3" t="s">
        <v>2440</v>
      </c>
      <c r="C2848" s="3" t="str">
        <f>"蔡妹玲"</f>
        <v>蔡妹玲</v>
      </c>
      <c r="D2848" s="3" t="s">
        <v>2516</v>
      </c>
    </row>
    <row r="2849" ht="25" customHeight="1" spans="1:4">
      <c r="A2849" s="2">
        <v>2848</v>
      </c>
      <c r="B2849" s="3" t="s">
        <v>2440</v>
      </c>
      <c r="C2849" s="3" t="str">
        <f>"陈美静"</f>
        <v>陈美静</v>
      </c>
      <c r="D2849" s="3" t="s">
        <v>2517</v>
      </c>
    </row>
    <row r="2850" ht="25" customHeight="1" spans="1:4">
      <c r="A2850" s="2">
        <v>2849</v>
      </c>
      <c r="B2850" s="3" t="s">
        <v>2440</v>
      </c>
      <c r="C2850" s="3" t="str">
        <f>"何君"</f>
        <v>何君</v>
      </c>
      <c r="D2850" s="3" t="s">
        <v>1389</v>
      </c>
    </row>
    <row r="2851" ht="25" customHeight="1" spans="1:4">
      <c r="A2851" s="2">
        <v>2850</v>
      </c>
      <c r="B2851" s="3" t="s">
        <v>2440</v>
      </c>
      <c r="C2851" s="3" t="str">
        <f>"姚静"</f>
        <v>姚静</v>
      </c>
      <c r="D2851" s="3" t="s">
        <v>2518</v>
      </c>
    </row>
    <row r="2852" ht="25" customHeight="1" spans="1:4">
      <c r="A2852" s="2">
        <v>2851</v>
      </c>
      <c r="B2852" s="3" t="s">
        <v>2440</v>
      </c>
      <c r="C2852" s="3" t="str">
        <f>"周欣瑜"</f>
        <v>周欣瑜</v>
      </c>
      <c r="D2852" s="3" t="s">
        <v>2519</v>
      </c>
    </row>
    <row r="2853" ht="25" customHeight="1" spans="1:4">
      <c r="A2853" s="2">
        <v>2852</v>
      </c>
      <c r="B2853" s="3" t="s">
        <v>2440</v>
      </c>
      <c r="C2853" s="3" t="str">
        <f>"曾妙"</f>
        <v>曾妙</v>
      </c>
      <c r="D2853" s="3" t="s">
        <v>2520</v>
      </c>
    </row>
    <row r="2854" ht="25" customHeight="1" spans="1:4">
      <c r="A2854" s="2">
        <v>2853</v>
      </c>
      <c r="B2854" s="3" t="s">
        <v>2440</v>
      </c>
      <c r="C2854" s="3" t="str">
        <f>"陈淑"</f>
        <v>陈淑</v>
      </c>
      <c r="D2854" s="3" t="s">
        <v>2448</v>
      </c>
    </row>
    <row r="2855" ht="25" customHeight="1" spans="1:4">
      <c r="A2855" s="2">
        <v>2854</v>
      </c>
      <c r="B2855" s="3" t="s">
        <v>2440</v>
      </c>
      <c r="C2855" s="3" t="str">
        <f>"陈川佳"</f>
        <v>陈川佳</v>
      </c>
      <c r="D2855" s="3" t="s">
        <v>2521</v>
      </c>
    </row>
    <row r="2856" ht="25" customHeight="1" spans="1:4">
      <c r="A2856" s="2">
        <v>2855</v>
      </c>
      <c r="B2856" s="3" t="s">
        <v>2440</v>
      </c>
      <c r="C2856" s="3" t="str">
        <f>"吴青珊"</f>
        <v>吴青珊</v>
      </c>
      <c r="D2856" s="3" t="s">
        <v>2522</v>
      </c>
    </row>
    <row r="2857" ht="25" customHeight="1" spans="1:4">
      <c r="A2857" s="2">
        <v>2856</v>
      </c>
      <c r="B2857" s="3" t="s">
        <v>2440</v>
      </c>
      <c r="C2857" s="3" t="str">
        <f>"黄圣雅"</f>
        <v>黄圣雅</v>
      </c>
      <c r="D2857" s="3" t="s">
        <v>328</v>
      </c>
    </row>
    <row r="2858" ht="25" customHeight="1" spans="1:4">
      <c r="A2858" s="2">
        <v>2857</v>
      </c>
      <c r="B2858" s="3" t="s">
        <v>2440</v>
      </c>
      <c r="C2858" s="3" t="str">
        <f>"潘秋雨"</f>
        <v>潘秋雨</v>
      </c>
      <c r="D2858" s="3" t="s">
        <v>2523</v>
      </c>
    </row>
    <row r="2859" ht="25" customHeight="1" spans="1:4">
      <c r="A2859" s="2">
        <v>2858</v>
      </c>
      <c r="B2859" s="3" t="s">
        <v>2440</v>
      </c>
      <c r="C2859" s="3" t="str">
        <f>"赵开娟"</f>
        <v>赵开娟</v>
      </c>
      <c r="D2859" s="3" t="s">
        <v>2524</v>
      </c>
    </row>
    <row r="2860" ht="25" customHeight="1" spans="1:4">
      <c r="A2860" s="2">
        <v>2859</v>
      </c>
      <c r="B2860" s="3" t="s">
        <v>2440</v>
      </c>
      <c r="C2860" s="3" t="str">
        <f>"符铭宇"</f>
        <v>符铭宇</v>
      </c>
      <c r="D2860" s="3" t="s">
        <v>444</v>
      </c>
    </row>
    <row r="2861" ht="25" customHeight="1" spans="1:4">
      <c r="A2861" s="2">
        <v>2860</v>
      </c>
      <c r="B2861" s="3" t="s">
        <v>2440</v>
      </c>
      <c r="C2861" s="3" t="str">
        <f>"卢千穗"</f>
        <v>卢千穗</v>
      </c>
      <c r="D2861" s="3" t="s">
        <v>1290</v>
      </c>
    </row>
    <row r="2862" ht="25" customHeight="1" spans="1:4">
      <c r="A2862" s="2">
        <v>2861</v>
      </c>
      <c r="B2862" s="3" t="s">
        <v>2440</v>
      </c>
      <c r="C2862" s="3" t="str">
        <f>"张枫"</f>
        <v>张枫</v>
      </c>
      <c r="D2862" s="3" t="s">
        <v>2525</v>
      </c>
    </row>
    <row r="2863" ht="25" customHeight="1" spans="1:4">
      <c r="A2863" s="2">
        <v>2862</v>
      </c>
      <c r="B2863" s="3" t="s">
        <v>2440</v>
      </c>
      <c r="C2863" s="3" t="str">
        <f>"符进"</f>
        <v>符进</v>
      </c>
      <c r="D2863" s="3" t="s">
        <v>2526</v>
      </c>
    </row>
    <row r="2864" ht="25" customHeight="1" spans="1:4">
      <c r="A2864" s="2">
        <v>2863</v>
      </c>
      <c r="B2864" s="3" t="s">
        <v>2440</v>
      </c>
      <c r="C2864" s="3" t="str">
        <f>"林莉红"</f>
        <v>林莉红</v>
      </c>
      <c r="D2864" s="3" t="s">
        <v>2527</v>
      </c>
    </row>
    <row r="2865" ht="25" customHeight="1" spans="1:4">
      <c r="A2865" s="2">
        <v>2864</v>
      </c>
      <c r="B2865" s="3" t="s">
        <v>2440</v>
      </c>
      <c r="C2865" s="3" t="str">
        <f>"王静"</f>
        <v>王静</v>
      </c>
      <c r="D2865" s="3" t="s">
        <v>2528</v>
      </c>
    </row>
    <row r="2866" ht="25" customHeight="1" spans="1:4">
      <c r="A2866" s="2">
        <v>2865</v>
      </c>
      <c r="B2866" s="3" t="s">
        <v>2440</v>
      </c>
      <c r="C2866" s="3" t="str">
        <f>"欧静莉"</f>
        <v>欧静莉</v>
      </c>
      <c r="D2866" s="3" t="s">
        <v>2529</v>
      </c>
    </row>
    <row r="2867" ht="25" customHeight="1" spans="1:4">
      <c r="A2867" s="2">
        <v>2866</v>
      </c>
      <c r="B2867" s="3" t="s">
        <v>2440</v>
      </c>
      <c r="C2867" s="3" t="str">
        <f>"郑金杏"</f>
        <v>郑金杏</v>
      </c>
      <c r="D2867" s="3" t="s">
        <v>2530</v>
      </c>
    </row>
    <row r="2868" ht="25" customHeight="1" spans="1:4">
      <c r="A2868" s="2">
        <v>2867</v>
      </c>
      <c r="B2868" s="3" t="s">
        <v>2440</v>
      </c>
      <c r="C2868" s="3" t="str">
        <f>"钟静静"</f>
        <v>钟静静</v>
      </c>
      <c r="D2868" s="3" t="s">
        <v>2531</v>
      </c>
    </row>
    <row r="2869" ht="25" customHeight="1" spans="1:4">
      <c r="A2869" s="2">
        <v>2868</v>
      </c>
      <c r="B2869" s="3" t="s">
        <v>2440</v>
      </c>
      <c r="C2869" s="3" t="str">
        <f>"严小旻"</f>
        <v>严小旻</v>
      </c>
      <c r="D2869" s="3" t="s">
        <v>2532</v>
      </c>
    </row>
    <row r="2870" ht="25" customHeight="1" spans="1:4">
      <c r="A2870" s="2">
        <v>2869</v>
      </c>
      <c r="B2870" s="3" t="s">
        <v>2440</v>
      </c>
      <c r="C2870" s="3" t="str">
        <f>"刘思雨"</f>
        <v>刘思雨</v>
      </c>
      <c r="D2870" s="3" t="s">
        <v>2533</v>
      </c>
    </row>
    <row r="2871" ht="25" customHeight="1" spans="1:4">
      <c r="A2871" s="2">
        <v>2870</v>
      </c>
      <c r="B2871" s="3" t="s">
        <v>2440</v>
      </c>
      <c r="C2871" s="3" t="str">
        <f>"郑丹妹"</f>
        <v>郑丹妹</v>
      </c>
      <c r="D2871" s="3" t="s">
        <v>2534</v>
      </c>
    </row>
    <row r="2872" ht="25" customHeight="1" spans="1:4">
      <c r="A2872" s="2">
        <v>2871</v>
      </c>
      <c r="B2872" s="3" t="s">
        <v>2440</v>
      </c>
      <c r="C2872" s="3" t="str">
        <f>"吴三女"</f>
        <v>吴三女</v>
      </c>
      <c r="D2872" s="3" t="s">
        <v>2535</v>
      </c>
    </row>
    <row r="2873" ht="25" customHeight="1" spans="1:4">
      <c r="A2873" s="2">
        <v>2872</v>
      </c>
      <c r="B2873" s="3" t="s">
        <v>2440</v>
      </c>
      <c r="C2873" s="3" t="str">
        <f>"邢鸯鸯"</f>
        <v>邢鸯鸯</v>
      </c>
      <c r="D2873" s="3" t="s">
        <v>2536</v>
      </c>
    </row>
    <row r="2874" ht="25" customHeight="1" spans="1:4">
      <c r="A2874" s="2">
        <v>2873</v>
      </c>
      <c r="B2874" s="3" t="s">
        <v>2440</v>
      </c>
      <c r="C2874" s="3" t="str">
        <f>"王汉超"</f>
        <v>王汉超</v>
      </c>
      <c r="D2874" s="3" t="s">
        <v>2537</v>
      </c>
    </row>
    <row r="2875" ht="25" customHeight="1" spans="1:4">
      <c r="A2875" s="2">
        <v>2874</v>
      </c>
      <c r="B2875" s="3" t="s">
        <v>2440</v>
      </c>
      <c r="C2875" s="3" t="str">
        <f>"李玟"</f>
        <v>李玟</v>
      </c>
      <c r="D2875" s="3" t="s">
        <v>2538</v>
      </c>
    </row>
    <row r="2876" ht="25" customHeight="1" spans="1:4">
      <c r="A2876" s="2">
        <v>2875</v>
      </c>
      <c r="B2876" s="3" t="s">
        <v>2440</v>
      </c>
      <c r="C2876" s="3" t="str">
        <f>"陈精贤"</f>
        <v>陈精贤</v>
      </c>
      <c r="D2876" s="3" t="s">
        <v>2539</v>
      </c>
    </row>
    <row r="2877" ht="25" customHeight="1" spans="1:4">
      <c r="A2877" s="2">
        <v>2876</v>
      </c>
      <c r="B2877" s="3" t="s">
        <v>2440</v>
      </c>
      <c r="C2877" s="3" t="str">
        <f>"符燕婷"</f>
        <v>符燕婷</v>
      </c>
      <c r="D2877" s="3" t="s">
        <v>2540</v>
      </c>
    </row>
    <row r="2878" ht="25" customHeight="1" spans="1:4">
      <c r="A2878" s="2">
        <v>2877</v>
      </c>
      <c r="B2878" s="3" t="s">
        <v>2440</v>
      </c>
      <c r="C2878" s="3" t="str">
        <f>"符欣"</f>
        <v>符欣</v>
      </c>
      <c r="D2878" s="3" t="s">
        <v>2541</v>
      </c>
    </row>
    <row r="2879" ht="25" customHeight="1" spans="1:4">
      <c r="A2879" s="2">
        <v>2878</v>
      </c>
      <c r="B2879" s="3" t="s">
        <v>2440</v>
      </c>
      <c r="C2879" s="3" t="str">
        <f>"陈教杨"</f>
        <v>陈教杨</v>
      </c>
      <c r="D2879" s="3" t="s">
        <v>2542</v>
      </c>
    </row>
    <row r="2880" ht="25" customHeight="1" spans="1:4">
      <c r="A2880" s="2">
        <v>2879</v>
      </c>
      <c r="B2880" s="3" t="s">
        <v>2440</v>
      </c>
      <c r="C2880" s="3" t="str">
        <f>"陈芳舒"</f>
        <v>陈芳舒</v>
      </c>
      <c r="D2880" s="3" t="s">
        <v>2543</v>
      </c>
    </row>
    <row r="2881" ht="25" customHeight="1" spans="1:4">
      <c r="A2881" s="2">
        <v>2880</v>
      </c>
      <c r="B2881" s="3" t="s">
        <v>2440</v>
      </c>
      <c r="C2881" s="3" t="str">
        <f>"关晓璐"</f>
        <v>关晓璐</v>
      </c>
      <c r="D2881" s="3" t="s">
        <v>2544</v>
      </c>
    </row>
    <row r="2882" ht="25" customHeight="1" spans="1:4">
      <c r="A2882" s="2">
        <v>2881</v>
      </c>
      <c r="B2882" s="3" t="s">
        <v>2440</v>
      </c>
      <c r="C2882" s="3" t="str">
        <f>"叶莹"</f>
        <v>叶莹</v>
      </c>
      <c r="D2882" s="3" t="s">
        <v>2545</v>
      </c>
    </row>
    <row r="2883" ht="25" customHeight="1" spans="1:4">
      <c r="A2883" s="2">
        <v>2882</v>
      </c>
      <c r="B2883" s="3" t="s">
        <v>2440</v>
      </c>
      <c r="C2883" s="3" t="str">
        <f>"吴益怀"</f>
        <v>吴益怀</v>
      </c>
      <c r="D2883" s="3" t="s">
        <v>2546</v>
      </c>
    </row>
    <row r="2884" ht="25" customHeight="1" spans="1:4">
      <c r="A2884" s="2">
        <v>2883</v>
      </c>
      <c r="B2884" s="3" t="s">
        <v>2440</v>
      </c>
      <c r="C2884" s="3" t="str">
        <f>"莫露青"</f>
        <v>莫露青</v>
      </c>
      <c r="D2884" s="3" t="s">
        <v>1736</v>
      </c>
    </row>
    <row r="2885" ht="25" customHeight="1" spans="1:4">
      <c r="A2885" s="2">
        <v>2884</v>
      </c>
      <c r="B2885" s="3" t="s">
        <v>2440</v>
      </c>
      <c r="C2885" s="3" t="str">
        <f>"陈明敏"</f>
        <v>陈明敏</v>
      </c>
      <c r="D2885" s="3" t="s">
        <v>2547</v>
      </c>
    </row>
    <row r="2886" ht="25" customHeight="1" spans="1:4">
      <c r="A2886" s="2">
        <v>2885</v>
      </c>
      <c r="B2886" s="3" t="s">
        <v>2440</v>
      </c>
      <c r="C2886" s="3" t="str">
        <f>"林沐"</f>
        <v>林沐</v>
      </c>
      <c r="D2886" s="3" t="s">
        <v>2521</v>
      </c>
    </row>
    <row r="2887" ht="25" customHeight="1" spans="1:4">
      <c r="A2887" s="2">
        <v>2886</v>
      </c>
      <c r="B2887" s="3" t="s">
        <v>2440</v>
      </c>
      <c r="C2887" s="3" t="str">
        <f>"王敏"</f>
        <v>王敏</v>
      </c>
      <c r="D2887" s="3" t="s">
        <v>2548</v>
      </c>
    </row>
    <row r="2888" ht="25" customHeight="1" spans="1:4">
      <c r="A2888" s="2">
        <v>2887</v>
      </c>
      <c r="B2888" s="3" t="s">
        <v>2440</v>
      </c>
      <c r="C2888" s="3" t="str">
        <f>"林师亮"</f>
        <v>林师亮</v>
      </c>
      <c r="D2888" s="3" t="s">
        <v>2549</v>
      </c>
    </row>
    <row r="2889" ht="25" customHeight="1" spans="1:4">
      <c r="A2889" s="2">
        <v>2888</v>
      </c>
      <c r="B2889" s="3" t="s">
        <v>2440</v>
      </c>
      <c r="C2889" s="3" t="str">
        <f>"李嘉敏"</f>
        <v>李嘉敏</v>
      </c>
      <c r="D2889" s="3" t="s">
        <v>2550</v>
      </c>
    </row>
    <row r="2890" ht="25" customHeight="1" spans="1:4">
      <c r="A2890" s="2">
        <v>2889</v>
      </c>
      <c r="B2890" s="3" t="s">
        <v>2440</v>
      </c>
      <c r="C2890" s="3" t="str">
        <f>"吴淑贤"</f>
        <v>吴淑贤</v>
      </c>
      <c r="D2890" s="3" t="s">
        <v>2551</v>
      </c>
    </row>
    <row r="2891" ht="25" customHeight="1" spans="1:4">
      <c r="A2891" s="2">
        <v>2890</v>
      </c>
      <c r="B2891" s="3" t="s">
        <v>2440</v>
      </c>
      <c r="C2891" s="3" t="str">
        <f>"阮晶晶"</f>
        <v>阮晶晶</v>
      </c>
      <c r="D2891" s="3" t="s">
        <v>2552</v>
      </c>
    </row>
    <row r="2892" ht="25" customHeight="1" spans="1:4">
      <c r="A2892" s="2">
        <v>2891</v>
      </c>
      <c r="B2892" s="3" t="s">
        <v>2440</v>
      </c>
      <c r="C2892" s="3" t="str">
        <f>"邢福池"</f>
        <v>邢福池</v>
      </c>
      <c r="D2892" s="3" t="s">
        <v>2553</v>
      </c>
    </row>
    <row r="2893" ht="25" customHeight="1" spans="1:4">
      <c r="A2893" s="2">
        <v>2892</v>
      </c>
      <c r="B2893" s="3" t="s">
        <v>2440</v>
      </c>
      <c r="C2893" s="3" t="str">
        <f>"刘敏"</f>
        <v>刘敏</v>
      </c>
      <c r="D2893" s="3" t="s">
        <v>2554</v>
      </c>
    </row>
    <row r="2894" ht="25" customHeight="1" spans="1:4">
      <c r="A2894" s="2">
        <v>2893</v>
      </c>
      <c r="B2894" s="3" t="s">
        <v>2440</v>
      </c>
      <c r="C2894" s="3" t="str">
        <f>"邢梦"</f>
        <v>邢梦</v>
      </c>
      <c r="D2894" s="3" t="s">
        <v>2555</v>
      </c>
    </row>
    <row r="2895" ht="25" customHeight="1" spans="1:4">
      <c r="A2895" s="2">
        <v>2894</v>
      </c>
      <c r="B2895" s="3" t="s">
        <v>2556</v>
      </c>
      <c r="C2895" s="3" t="str">
        <f>"符贻宝"</f>
        <v>符贻宝</v>
      </c>
      <c r="D2895" s="3" t="s">
        <v>2557</v>
      </c>
    </row>
    <row r="2896" ht="25" customHeight="1" spans="1:4">
      <c r="A2896" s="2">
        <v>2895</v>
      </c>
      <c r="B2896" s="3" t="s">
        <v>2556</v>
      </c>
      <c r="C2896" s="3" t="str">
        <f>"林伟"</f>
        <v>林伟</v>
      </c>
      <c r="D2896" s="3" t="s">
        <v>2558</v>
      </c>
    </row>
    <row r="2897" ht="25" customHeight="1" spans="1:4">
      <c r="A2897" s="2">
        <v>2896</v>
      </c>
      <c r="B2897" s="3" t="s">
        <v>2556</v>
      </c>
      <c r="C2897" s="3" t="str">
        <f>"王运洪"</f>
        <v>王运洪</v>
      </c>
      <c r="D2897" s="3" t="s">
        <v>2559</v>
      </c>
    </row>
    <row r="2898" ht="25" customHeight="1" spans="1:4">
      <c r="A2898" s="2">
        <v>2897</v>
      </c>
      <c r="B2898" s="3" t="s">
        <v>2556</v>
      </c>
      <c r="C2898" s="3" t="str">
        <f>"李华程"</f>
        <v>李华程</v>
      </c>
      <c r="D2898" s="3" t="s">
        <v>2560</v>
      </c>
    </row>
    <row r="2899" ht="25" customHeight="1" spans="1:4">
      <c r="A2899" s="2">
        <v>2898</v>
      </c>
      <c r="B2899" s="3" t="s">
        <v>2556</v>
      </c>
      <c r="C2899" s="3" t="str">
        <f>"叶琳"</f>
        <v>叶琳</v>
      </c>
      <c r="D2899" s="3" t="s">
        <v>2561</v>
      </c>
    </row>
    <row r="2900" ht="25" customHeight="1" spans="1:4">
      <c r="A2900" s="2">
        <v>2899</v>
      </c>
      <c r="B2900" s="3" t="s">
        <v>2556</v>
      </c>
      <c r="C2900" s="3" t="str">
        <f>"翁书明"</f>
        <v>翁书明</v>
      </c>
      <c r="D2900" s="3" t="s">
        <v>2562</v>
      </c>
    </row>
    <row r="2901" ht="25" customHeight="1" spans="1:4">
      <c r="A2901" s="2">
        <v>2900</v>
      </c>
      <c r="B2901" s="3" t="s">
        <v>2556</v>
      </c>
      <c r="C2901" s="3" t="str">
        <f>"吴天明"</f>
        <v>吴天明</v>
      </c>
      <c r="D2901" s="3" t="s">
        <v>2563</v>
      </c>
    </row>
    <row r="2902" ht="25" customHeight="1" spans="1:4">
      <c r="A2902" s="2">
        <v>2901</v>
      </c>
      <c r="B2902" s="3" t="s">
        <v>2556</v>
      </c>
      <c r="C2902" s="3" t="str">
        <f>"温大运"</f>
        <v>温大运</v>
      </c>
      <c r="D2902" s="3" t="s">
        <v>2564</v>
      </c>
    </row>
    <row r="2903" ht="25" customHeight="1" spans="1:4">
      <c r="A2903" s="2">
        <v>2902</v>
      </c>
      <c r="B2903" s="3" t="s">
        <v>2556</v>
      </c>
      <c r="C2903" s="3" t="str">
        <f>"吴奇勇"</f>
        <v>吴奇勇</v>
      </c>
      <c r="D2903" s="3" t="s">
        <v>2565</v>
      </c>
    </row>
    <row r="2904" ht="25" customHeight="1" spans="1:4">
      <c r="A2904" s="2">
        <v>2903</v>
      </c>
      <c r="B2904" s="3" t="s">
        <v>2556</v>
      </c>
      <c r="C2904" s="3" t="str">
        <f>"潘国辉"</f>
        <v>潘国辉</v>
      </c>
      <c r="D2904" s="3" t="s">
        <v>2566</v>
      </c>
    </row>
    <row r="2905" ht="25" customHeight="1" spans="1:4">
      <c r="A2905" s="2">
        <v>2904</v>
      </c>
      <c r="B2905" s="3" t="s">
        <v>2556</v>
      </c>
      <c r="C2905" s="3" t="str">
        <f>"陈泰杉"</f>
        <v>陈泰杉</v>
      </c>
      <c r="D2905" s="3" t="s">
        <v>2567</v>
      </c>
    </row>
    <row r="2906" ht="25" customHeight="1" spans="1:4">
      <c r="A2906" s="2">
        <v>2905</v>
      </c>
      <c r="B2906" s="3" t="s">
        <v>2556</v>
      </c>
      <c r="C2906" s="3" t="str">
        <f>"蔡笃盈"</f>
        <v>蔡笃盈</v>
      </c>
      <c r="D2906" s="3" t="s">
        <v>2568</v>
      </c>
    </row>
    <row r="2907" ht="25" customHeight="1" spans="1:4">
      <c r="A2907" s="2">
        <v>2906</v>
      </c>
      <c r="B2907" s="3" t="s">
        <v>2556</v>
      </c>
      <c r="C2907" s="3" t="str">
        <f>"殷承导"</f>
        <v>殷承导</v>
      </c>
      <c r="D2907" s="3" t="s">
        <v>2569</v>
      </c>
    </row>
    <row r="2908" ht="25" customHeight="1" spans="1:4">
      <c r="A2908" s="2">
        <v>2907</v>
      </c>
      <c r="B2908" s="3" t="s">
        <v>2556</v>
      </c>
      <c r="C2908" s="3" t="str">
        <f>"陈华宇"</f>
        <v>陈华宇</v>
      </c>
      <c r="D2908" s="3" t="s">
        <v>2570</v>
      </c>
    </row>
    <row r="2909" ht="25" customHeight="1" spans="1:4">
      <c r="A2909" s="2">
        <v>2908</v>
      </c>
      <c r="B2909" s="3" t="s">
        <v>2556</v>
      </c>
      <c r="C2909" s="3" t="str">
        <f>"王家宇"</f>
        <v>王家宇</v>
      </c>
      <c r="D2909" s="3" t="s">
        <v>2571</v>
      </c>
    </row>
    <row r="2910" ht="25" customHeight="1" spans="1:4">
      <c r="A2910" s="2">
        <v>2909</v>
      </c>
      <c r="B2910" s="3" t="s">
        <v>2556</v>
      </c>
      <c r="C2910" s="3" t="str">
        <f>"许振斌"</f>
        <v>许振斌</v>
      </c>
      <c r="D2910" s="3" t="s">
        <v>2572</v>
      </c>
    </row>
    <row r="2911" ht="25" customHeight="1" spans="1:4">
      <c r="A2911" s="2">
        <v>2910</v>
      </c>
      <c r="B2911" s="3" t="s">
        <v>2556</v>
      </c>
      <c r="C2911" s="3" t="str">
        <f>"刘泽峰"</f>
        <v>刘泽峰</v>
      </c>
      <c r="D2911" s="3" t="s">
        <v>2573</v>
      </c>
    </row>
    <row r="2912" ht="25" customHeight="1" spans="1:4">
      <c r="A2912" s="2">
        <v>2911</v>
      </c>
      <c r="B2912" s="3" t="s">
        <v>2556</v>
      </c>
      <c r="C2912" s="3" t="str">
        <f>"王滋浩"</f>
        <v>王滋浩</v>
      </c>
      <c r="D2912" s="3" t="s">
        <v>2561</v>
      </c>
    </row>
    <row r="2913" ht="25" customHeight="1" spans="1:4">
      <c r="A2913" s="2">
        <v>2912</v>
      </c>
      <c r="B2913" s="3" t="s">
        <v>2556</v>
      </c>
      <c r="C2913" s="3" t="str">
        <f>"陈国发"</f>
        <v>陈国发</v>
      </c>
      <c r="D2913" s="3" t="s">
        <v>458</v>
      </c>
    </row>
    <row r="2914" ht="25" customHeight="1" spans="1:4">
      <c r="A2914" s="2">
        <v>2913</v>
      </c>
      <c r="B2914" s="3" t="s">
        <v>2556</v>
      </c>
      <c r="C2914" s="3" t="str">
        <f>"官建君"</f>
        <v>官建君</v>
      </c>
      <c r="D2914" s="3" t="s">
        <v>2574</v>
      </c>
    </row>
    <row r="2915" ht="25" customHeight="1" spans="1:4">
      <c r="A2915" s="2">
        <v>2914</v>
      </c>
      <c r="B2915" s="3" t="s">
        <v>2556</v>
      </c>
      <c r="C2915" s="3" t="str">
        <f>"曾祥悦"</f>
        <v>曾祥悦</v>
      </c>
      <c r="D2915" s="3" t="s">
        <v>2575</v>
      </c>
    </row>
    <row r="2916" ht="25" customHeight="1" spans="1:4">
      <c r="A2916" s="2">
        <v>2915</v>
      </c>
      <c r="B2916" s="3" t="s">
        <v>2556</v>
      </c>
      <c r="C2916" s="3" t="str">
        <f>"余盛吉"</f>
        <v>余盛吉</v>
      </c>
      <c r="D2916" s="3" t="s">
        <v>2576</v>
      </c>
    </row>
    <row r="2917" ht="25" customHeight="1" spans="1:4">
      <c r="A2917" s="2">
        <v>2916</v>
      </c>
      <c r="B2917" s="3" t="s">
        <v>2556</v>
      </c>
      <c r="C2917" s="3" t="str">
        <f>"梁宁"</f>
        <v>梁宁</v>
      </c>
      <c r="D2917" s="3" t="s">
        <v>458</v>
      </c>
    </row>
    <row r="2918" ht="25" customHeight="1" spans="1:4">
      <c r="A2918" s="2">
        <v>2917</v>
      </c>
      <c r="B2918" s="3" t="s">
        <v>2556</v>
      </c>
      <c r="C2918" s="3" t="str">
        <f>"陈章龙"</f>
        <v>陈章龙</v>
      </c>
      <c r="D2918" s="3" t="s">
        <v>2577</v>
      </c>
    </row>
    <row r="2919" ht="25" customHeight="1" spans="1:4">
      <c r="A2919" s="2">
        <v>2918</v>
      </c>
      <c r="B2919" s="3" t="s">
        <v>2556</v>
      </c>
      <c r="C2919" s="3" t="str">
        <f>"杨树刚"</f>
        <v>杨树刚</v>
      </c>
      <c r="D2919" s="3" t="s">
        <v>2578</v>
      </c>
    </row>
    <row r="2920" ht="25" customHeight="1" spans="1:4">
      <c r="A2920" s="2">
        <v>2919</v>
      </c>
      <c r="B2920" s="3" t="s">
        <v>2556</v>
      </c>
      <c r="C2920" s="3" t="str">
        <f>"李天录"</f>
        <v>李天录</v>
      </c>
      <c r="D2920" s="3" t="s">
        <v>2579</v>
      </c>
    </row>
    <row r="2921" ht="25" customHeight="1" spans="1:4">
      <c r="A2921" s="2">
        <v>2920</v>
      </c>
      <c r="B2921" s="3" t="s">
        <v>2556</v>
      </c>
      <c r="C2921" s="3" t="str">
        <f>"李龙斌"</f>
        <v>李龙斌</v>
      </c>
      <c r="D2921" s="3" t="s">
        <v>2580</v>
      </c>
    </row>
    <row r="2922" ht="25" customHeight="1" spans="1:4">
      <c r="A2922" s="2">
        <v>2921</v>
      </c>
      <c r="B2922" s="3" t="s">
        <v>2556</v>
      </c>
      <c r="C2922" s="3" t="str">
        <f>"潘名宇"</f>
        <v>潘名宇</v>
      </c>
      <c r="D2922" s="3" t="s">
        <v>2566</v>
      </c>
    </row>
    <row r="2923" ht="25" customHeight="1" spans="1:4">
      <c r="A2923" s="2">
        <v>2922</v>
      </c>
      <c r="B2923" s="3" t="s">
        <v>2556</v>
      </c>
      <c r="C2923" s="3" t="str">
        <f>"刘经亮"</f>
        <v>刘经亮</v>
      </c>
      <c r="D2923" s="3" t="s">
        <v>2581</v>
      </c>
    </row>
    <row r="2924" ht="25" customHeight="1" spans="1:4">
      <c r="A2924" s="2">
        <v>2923</v>
      </c>
      <c r="B2924" s="3" t="s">
        <v>2556</v>
      </c>
      <c r="C2924" s="3" t="str">
        <f>"曹肇辉"</f>
        <v>曹肇辉</v>
      </c>
      <c r="D2924" s="3" t="s">
        <v>2582</v>
      </c>
    </row>
    <row r="2925" ht="25" customHeight="1" spans="1:4">
      <c r="A2925" s="2">
        <v>2924</v>
      </c>
      <c r="B2925" s="3" t="s">
        <v>2556</v>
      </c>
      <c r="C2925" s="3" t="str">
        <f>"李才峰"</f>
        <v>李才峰</v>
      </c>
      <c r="D2925" s="3" t="s">
        <v>2583</v>
      </c>
    </row>
    <row r="2926" ht="25" customHeight="1" spans="1:4">
      <c r="A2926" s="2">
        <v>2925</v>
      </c>
      <c r="B2926" s="3" t="s">
        <v>2556</v>
      </c>
      <c r="C2926" s="3" t="str">
        <f>"杨杰"</f>
        <v>杨杰</v>
      </c>
      <c r="D2926" s="3" t="s">
        <v>2584</v>
      </c>
    </row>
    <row r="2927" ht="25" customHeight="1" spans="1:4">
      <c r="A2927" s="2">
        <v>2926</v>
      </c>
      <c r="B2927" s="3" t="s">
        <v>2556</v>
      </c>
      <c r="C2927" s="3" t="str">
        <f>"林诚高"</f>
        <v>林诚高</v>
      </c>
      <c r="D2927" s="3" t="s">
        <v>2585</v>
      </c>
    </row>
    <row r="2928" ht="25" customHeight="1" spans="1:4">
      <c r="A2928" s="2">
        <v>2927</v>
      </c>
      <c r="B2928" s="3" t="s">
        <v>2586</v>
      </c>
      <c r="C2928" s="3" t="str">
        <f>"蒋东林"</f>
        <v>蒋东林</v>
      </c>
      <c r="D2928" s="3" t="s">
        <v>2587</v>
      </c>
    </row>
    <row r="2929" ht="25" customHeight="1" spans="1:4">
      <c r="A2929" s="2">
        <v>2928</v>
      </c>
      <c r="B2929" s="3" t="s">
        <v>2586</v>
      </c>
      <c r="C2929" s="3" t="str">
        <f>"梁峻玮"</f>
        <v>梁峻玮</v>
      </c>
      <c r="D2929" s="3" t="s">
        <v>2437</v>
      </c>
    </row>
    <row r="2930" ht="25" customHeight="1" spans="1:4">
      <c r="A2930" s="2">
        <v>2929</v>
      </c>
      <c r="B2930" s="3" t="s">
        <v>2586</v>
      </c>
      <c r="C2930" s="3" t="str">
        <f>"陈子南"</f>
        <v>陈子南</v>
      </c>
      <c r="D2930" s="3" t="s">
        <v>2588</v>
      </c>
    </row>
    <row r="2931" ht="25" customHeight="1" spans="1:4">
      <c r="A2931" s="2">
        <v>2930</v>
      </c>
      <c r="B2931" s="3" t="s">
        <v>2586</v>
      </c>
      <c r="C2931" s="3" t="str">
        <f>"陈赞博"</f>
        <v>陈赞博</v>
      </c>
      <c r="D2931" s="3" t="s">
        <v>2589</v>
      </c>
    </row>
    <row r="2932" ht="25" customHeight="1" spans="1:4">
      <c r="A2932" s="2">
        <v>2931</v>
      </c>
      <c r="B2932" s="3" t="s">
        <v>2586</v>
      </c>
      <c r="C2932" s="3" t="str">
        <f>"陈礼乾"</f>
        <v>陈礼乾</v>
      </c>
      <c r="D2932" s="3" t="s">
        <v>2590</v>
      </c>
    </row>
    <row r="2933" ht="25" customHeight="1" spans="1:4">
      <c r="A2933" s="2">
        <v>2932</v>
      </c>
      <c r="B2933" s="3" t="s">
        <v>2586</v>
      </c>
      <c r="C2933" s="3" t="str">
        <f>"许声伦"</f>
        <v>许声伦</v>
      </c>
      <c r="D2933" s="3" t="s">
        <v>2591</v>
      </c>
    </row>
    <row r="2934" ht="25" customHeight="1" spans="1:4">
      <c r="A2934" s="2">
        <v>2933</v>
      </c>
      <c r="B2934" s="3" t="s">
        <v>2586</v>
      </c>
      <c r="C2934" s="3" t="str">
        <f>"李帅"</f>
        <v>李帅</v>
      </c>
      <c r="D2934" s="3" t="s">
        <v>2592</v>
      </c>
    </row>
    <row r="2935" ht="25" customHeight="1" spans="1:4">
      <c r="A2935" s="2">
        <v>2934</v>
      </c>
      <c r="B2935" s="3" t="s">
        <v>2593</v>
      </c>
      <c r="C2935" s="3" t="str">
        <f>"黄芳菲"</f>
        <v>黄芳菲</v>
      </c>
      <c r="D2935" s="3" t="s">
        <v>2594</v>
      </c>
    </row>
    <row r="2936" ht="25" customHeight="1" spans="1:4">
      <c r="A2936" s="2">
        <v>2935</v>
      </c>
      <c r="B2936" s="3" t="s">
        <v>2593</v>
      </c>
      <c r="C2936" s="3" t="str">
        <f>"黄雨婷"</f>
        <v>黄雨婷</v>
      </c>
      <c r="D2936" s="3" t="s">
        <v>2595</v>
      </c>
    </row>
    <row r="2937" ht="25" customHeight="1" spans="1:4">
      <c r="A2937" s="2">
        <v>2936</v>
      </c>
      <c r="B2937" s="3" t="s">
        <v>2593</v>
      </c>
      <c r="C2937" s="3" t="str">
        <f>"黄永妹"</f>
        <v>黄永妹</v>
      </c>
      <c r="D2937" s="3" t="s">
        <v>1692</v>
      </c>
    </row>
    <row r="2938" ht="25" customHeight="1" spans="1:4">
      <c r="A2938" s="2">
        <v>2937</v>
      </c>
      <c r="B2938" s="3" t="s">
        <v>2593</v>
      </c>
      <c r="C2938" s="3" t="str">
        <f>"蔡雪"</f>
        <v>蔡雪</v>
      </c>
      <c r="D2938" s="3" t="s">
        <v>2596</v>
      </c>
    </row>
    <row r="2939" ht="25" customHeight="1" spans="1:4">
      <c r="A2939" s="2">
        <v>2938</v>
      </c>
      <c r="B2939" s="3" t="s">
        <v>2593</v>
      </c>
      <c r="C2939" s="3" t="str">
        <f>"罗妍蕾"</f>
        <v>罗妍蕾</v>
      </c>
      <c r="D2939" s="3" t="s">
        <v>2597</v>
      </c>
    </row>
    <row r="2940" ht="25" customHeight="1" spans="1:4">
      <c r="A2940" s="2">
        <v>2939</v>
      </c>
      <c r="B2940" s="3" t="s">
        <v>2593</v>
      </c>
      <c r="C2940" s="3" t="str">
        <f>"李小儒"</f>
        <v>李小儒</v>
      </c>
      <c r="D2940" s="3" t="s">
        <v>2598</v>
      </c>
    </row>
    <row r="2941" ht="25" customHeight="1" spans="1:4">
      <c r="A2941" s="2">
        <v>2940</v>
      </c>
      <c r="B2941" s="3" t="s">
        <v>2593</v>
      </c>
      <c r="C2941" s="3" t="str">
        <f>"王纯静"</f>
        <v>王纯静</v>
      </c>
      <c r="D2941" s="3" t="s">
        <v>2599</v>
      </c>
    </row>
    <row r="2942" ht="25" customHeight="1" spans="1:4">
      <c r="A2942" s="2">
        <v>2941</v>
      </c>
      <c r="B2942" s="3" t="s">
        <v>2593</v>
      </c>
      <c r="C2942" s="3" t="str">
        <f>"陈明玉"</f>
        <v>陈明玉</v>
      </c>
      <c r="D2942" s="3" t="s">
        <v>2600</v>
      </c>
    </row>
    <row r="2943" ht="25" customHeight="1" spans="1:4">
      <c r="A2943" s="2">
        <v>2942</v>
      </c>
      <c r="B2943" s="3" t="s">
        <v>2593</v>
      </c>
      <c r="C2943" s="3" t="str">
        <f>"钟玉萍"</f>
        <v>钟玉萍</v>
      </c>
      <c r="D2943" s="3" t="s">
        <v>2601</v>
      </c>
    </row>
    <row r="2944" ht="25" customHeight="1" spans="1:4">
      <c r="A2944" s="2">
        <v>2943</v>
      </c>
      <c r="B2944" s="3" t="s">
        <v>2593</v>
      </c>
      <c r="C2944" s="3" t="str">
        <f>"文欣欣"</f>
        <v>文欣欣</v>
      </c>
      <c r="D2944" s="3" t="s">
        <v>2602</v>
      </c>
    </row>
    <row r="2945" ht="25" customHeight="1" spans="1:4">
      <c r="A2945" s="2">
        <v>2944</v>
      </c>
      <c r="B2945" s="3" t="s">
        <v>2593</v>
      </c>
      <c r="C2945" s="3" t="str">
        <f>"苏伟静"</f>
        <v>苏伟静</v>
      </c>
      <c r="D2945" s="3" t="s">
        <v>1058</v>
      </c>
    </row>
    <row r="2946" ht="25" customHeight="1" spans="1:4">
      <c r="A2946" s="2">
        <v>2945</v>
      </c>
      <c r="B2946" s="3" t="s">
        <v>2593</v>
      </c>
      <c r="C2946" s="3" t="str">
        <f>"何静"</f>
        <v>何静</v>
      </c>
      <c r="D2946" s="3" t="s">
        <v>457</v>
      </c>
    </row>
    <row r="2947" ht="25" customHeight="1" spans="1:4">
      <c r="A2947" s="2">
        <v>2946</v>
      </c>
      <c r="B2947" s="3" t="s">
        <v>2593</v>
      </c>
      <c r="C2947" s="3" t="str">
        <f>"马清明"</f>
        <v>马清明</v>
      </c>
      <c r="D2947" s="3" t="s">
        <v>2603</v>
      </c>
    </row>
    <row r="2948" ht="25" customHeight="1" spans="1:4">
      <c r="A2948" s="2">
        <v>2947</v>
      </c>
      <c r="B2948" s="3" t="s">
        <v>2593</v>
      </c>
      <c r="C2948" s="3" t="str">
        <f>"钟春雅"</f>
        <v>钟春雅</v>
      </c>
      <c r="D2948" s="3" t="s">
        <v>2604</v>
      </c>
    </row>
    <row r="2949" ht="25" customHeight="1" spans="1:4">
      <c r="A2949" s="2">
        <v>2948</v>
      </c>
      <c r="B2949" s="3" t="s">
        <v>2593</v>
      </c>
      <c r="C2949" s="3" t="str">
        <f>"张茵"</f>
        <v>张茵</v>
      </c>
      <c r="D2949" s="3" t="s">
        <v>2605</v>
      </c>
    </row>
    <row r="2950" ht="25" customHeight="1" spans="1:4">
      <c r="A2950" s="2">
        <v>2949</v>
      </c>
      <c r="B2950" s="3" t="s">
        <v>2593</v>
      </c>
      <c r="C2950" s="3" t="str">
        <f>"陈碧雅"</f>
        <v>陈碧雅</v>
      </c>
      <c r="D2950" s="3" t="s">
        <v>2606</v>
      </c>
    </row>
    <row r="2951" ht="25" customHeight="1" spans="1:4">
      <c r="A2951" s="2">
        <v>2950</v>
      </c>
      <c r="B2951" s="3" t="s">
        <v>2593</v>
      </c>
      <c r="C2951" s="3" t="str">
        <f>"卓书婷"</f>
        <v>卓书婷</v>
      </c>
      <c r="D2951" s="3" t="s">
        <v>2607</v>
      </c>
    </row>
    <row r="2952" ht="25" customHeight="1" spans="1:4">
      <c r="A2952" s="2">
        <v>2951</v>
      </c>
      <c r="B2952" s="3" t="s">
        <v>2593</v>
      </c>
      <c r="C2952" s="3" t="str">
        <f>"李娇惠"</f>
        <v>李娇惠</v>
      </c>
      <c r="D2952" s="3" t="s">
        <v>2608</v>
      </c>
    </row>
    <row r="2953" ht="25" customHeight="1" spans="1:4">
      <c r="A2953" s="2">
        <v>2952</v>
      </c>
      <c r="B2953" s="3" t="s">
        <v>2593</v>
      </c>
      <c r="C2953" s="3" t="str">
        <f>"祁少萍"</f>
        <v>祁少萍</v>
      </c>
      <c r="D2953" s="3" t="s">
        <v>2609</v>
      </c>
    </row>
    <row r="2954" ht="25" customHeight="1" spans="1:4">
      <c r="A2954" s="2">
        <v>2953</v>
      </c>
      <c r="B2954" s="3" t="s">
        <v>2593</v>
      </c>
      <c r="C2954" s="3" t="str">
        <f>"王清云"</f>
        <v>王清云</v>
      </c>
      <c r="D2954" s="3" t="s">
        <v>2610</v>
      </c>
    </row>
    <row r="2955" ht="25" customHeight="1" spans="1:4">
      <c r="A2955" s="2">
        <v>2954</v>
      </c>
      <c r="B2955" s="3" t="s">
        <v>2593</v>
      </c>
      <c r="C2955" s="3" t="str">
        <f>"张甜绘"</f>
        <v>张甜绘</v>
      </c>
      <c r="D2955" s="3" t="s">
        <v>2611</v>
      </c>
    </row>
    <row r="2956" ht="25" customHeight="1" spans="1:4">
      <c r="A2956" s="2">
        <v>2955</v>
      </c>
      <c r="B2956" s="3" t="s">
        <v>2593</v>
      </c>
      <c r="C2956" s="3" t="str">
        <f>"欧连艳"</f>
        <v>欧连艳</v>
      </c>
      <c r="D2956" s="3" t="s">
        <v>2612</v>
      </c>
    </row>
    <row r="2957" ht="25" customHeight="1" spans="1:4">
      <c r="A2957" s="2">
        <v>2956</v>
      </c>
      <c r="B2957" s="3" t="s">
        <v>2593</v>
      </c>
      <c r="C2957" s="3" t="str">
        <f>"周春美"</f>
        <v>周春美</v>
      </c>
      <c r="D2957" s="3" t="s">
        <v>1630</v>
      </c>
    </row>
    <row r="2958" ht="25" customHeight="1" spans="1:4">
      <c r="A2958" s="2">
        <v>2957</v>
      </c>
      <c r="B2958" s="3" t="s">
        <v>2593</v>
      </c>
      <c r="C2958" s="3" t="str">
        <f>"许力鸣"</f>
        <v>许力鸣</v>
      </c>
      <c r="D2958" s="3" t="s">
        <v>2613</v>
      </c>
    </row>
    <row r="2959" ht="25" customHeight="1" spans="1:4">
      <c r="A2959" s="2">
        <v>2958</v>
      </c>
      <c r="B2959" s="3" t="s">
        <v>2593</v>
      </c>
      <c r="C2959" s="3" t="str">
        <f>"李柳霞"</f>
        <v>李柳霞</v>
      </c>
      <c r="D2959" s="3" t="s">
        <v>2614</v>
      </c>
    </row>
    <row r="2960" ht="25" customHeight="1" spans="1:4">
      <c r="A2960" s="2">
        <v>2959</v>
      </c>
      <c r="B2960" s="3" t="s">
        <v>2593</v>
      </c>
      <c r="C2960" s="3" t="str">
        <f>"熊娜娜"</f>
        <v>熊娜娜</v>
      </c>
      <c r="D2960" s="3" t="s">
        <v>2615</v>
      </c>
    </row>
    <row r="2961" ht="25" customHeight="1" spans="1:4">
      <c r="A2961" s="2">
        <v>2960</v>
      </c>
      <c r="B2961" s="3" t="s">
        <v>2593</v>
      </c>
      <c r="C2961" s="3" t="str">
        <f>"符萍萍"</f>
        <v>符萍萍</v>
      </c>
      <c r="D2961" s="3" t="s">
        <v>1984</v>
      </c>
    </row>
    <row r="2962" ht="25" customHeight="1" spans="1:4">
      <c r="A2962" s="2">
        <v>2961</v>
      </c>
      <c r="B2962" s="3" t="s">
        <v>2593</v>
      </c>
      <c r="C2962" s="3" t="str">
        <f>"任粥君"</f>
        <v>任粥君</v>
      </c>
      <c r="D2962" s="3" t="s">
        <v>2616</v>
      </c>
    </row>
    <row r="2963" ht="25" customHeight="1" spans="1:4">
      <c r="A2963" s="2">
        <v>2962</v>
      </c>
      <c r="B2963" s="3" t="s">
        <v>2593</v>
      </c>
      <c r="C2963" s="3" t="str">
        <f>"卢婷婷"</f>
        <v>卢婷婷</v>
      </c>
      <c r="D2963" s="3" t="s">
        <v>2617</v>
      </c>
    </row>
    <row r="2964" ht="25" customHeight="1" spans="1:4">
      <c r="A2964" s="2">
        <v>2963</v>
      </c>
      <c r="B2964" s="3" t="s">
        <v>2593</v>
      </c>
      <c r="C2964" s="3" t="str">
        <f>"梁海丽"</f>
        <v>梁海丽</v>
      </c>
      <c r="D2964" s="3" t="s">
        <v>2618</v>
      </c>
    </row>
    <row r="2965" ht="25" customHeight="1" spans="1:4">
      <c r="A2965" s="2">
        <v>2964</v>
      </c>
      <c r="B2965" s="3" t="s">
        <v>2593</v>
      </c>
      <c r="C2965" s="3" t="str">
        <f>"蒋萍萍"</f>
        <v>蒋萍萍</v>
      </c>
      <c r="D2965" s="3" t="s">
        <v>2597</v>
      </c>
    </row>
    <row r="2966" ht="25" customHeight="1" spans="1:4">
      <c r="A2966" s="2">
        <v>2965</v>
      </c>
      <c r="B2966" s="3" t="s">
        <v>2593</v>
      </c>
      <c r="C2966" s="3" t="str">
        <f>"肖雪"</f>
        <v>肖雪</v>
      </c>
      <c r="D2966" s="3" t="s">
        <v>380</v>
      </c>
    </row>
    <row r="2967" ht="25" customHeight="1" spans="1:4">
      <c r="A2967" s="2">
        <v>2966</v>
      </c>
      <c r="B2967" s="3" t="s">
        <v>2593</v>
      </c>
      <c r="C2967" s="3" t="str">
        <f>"叶青青"</f>
        <v>叶青青</v>
      </c>
      <c r="D2967" s="3" t="s">
        <v>2601</v>
      </c>
    </row>
    <row r="2968" ht="25" customHeight="1" spans="1:4">
      <c r="A2968" s="2">
        <v>2967</v>
      </c>
      <c r="B2968" s="3" t="s">
        <v>2593</v>
      </c>
      <c r="C2968" s="3" t="str">
        <f>"杨欣"</f>
        <v>杨欣</v>
      </c>
      <c r="D2968" s="3" t="s">
        <v>2619</v>
      </c>
    </row>
    <row r="2969" ht="25" customHeight="1" spans="1:4">
      <c r="A2969" s="2">
        <v>2968</v>
      </c>
      <c r="B2969" s="3" t="s">
        <v>2593</v>
      </c>
      <c r="C2969" s="3" t="str">
        <f>"莫翠妃"</f>
        <v>莫翠妃</v>
      </c>
      <c r="D2969" s="3" t="s">
        <v>1164</v>
      </c>
    </row>
    <row r="2970" ht="25" customHeight="1" spans="1:4">
      <c r="A2970" s="2">
        <v>2969</v>
      </c>
      <c r="B2970" s="3" t="s">
        <v>2593</v>
      </c>
      <c r="C2970" s="3" t="str">
        <f>"邢益媚"</f>
        <v>邢益媚</v>
      </c>
      <c r="D2970" s="3" t="s">
        <v>1783</v>
      </c>
    </row>
    <row r="2971" ht="25" customHeight="1" spans="1:4">
      <c r="A2971" s="2">
        <v>2970</v>
      </c>
      <c r="B2971" s="3" t="s">
        <v>2593</v>
      </c>
      <c r="C2971" s="3" t="str">
        <f>"罗蕊"</f>
        <v>罗蕊</v>
      </c>
      <c r="D2971" s="3" t="s">
        <v>2620</v>
      </c>
    </row>
    <row r="2972" ht="25" customHeight="1" spans="1:4">
      <c r="A2972" s="2">
        <v>2971</v>
      </c>
      <c r="B2972" s="3" t="s">
        <v>2593</v>
      </c>
      <c r="C2972" s="3" t="str">
        <f>"曹大雨"</f>
        <v>曹大雨</v>
      </c>
      <c r="D2972" s="3" t="s">
        <v>2621</v>
      </c>
    </row>
    <row r="2973" ht="25" customHeight="1" spans="1:4">
      <c r="A2973" s="2">
        <v>2972</v>
      </c>
      <c r="B2973" s="3" t="s">
        <v>2593</v>
      </c>
      <c r="C2973" s="3" t="str">
        <f>"林雪娇"</f>
        <v>林雪娇</v>
      </c>
      <c r="D2973" s="3" t="s">
        <v>2622</v>
      </c>
    </row>
    <row r="2974" ht="25" customHeight="1" spans="1:4">
      <c r="A2974" s="2">
        <v>2973</v>
      </c>
      <c r="B2974" s="3" t="s">
        <v>2593</v>
      </c>
      <c r="C2974" s="3" t="str">
        <f>"黄珠"</f>
        <v>黄珠</v>
      </c>
      <c r="D2974" s="3" t="s">
        <v>2623</v>
      </c>
    </row>
    <row r="2975" ht="25" customHeight="1" spans="1:4">
      <c r="A2975" s="2">
        <v>2974</v>
      </c>
      <c r="B2975" s="3" t="s">
        <v>2593</v>
      </c>
      <c r="C2975" s="3" t="str">
        <f>"林媛媛"</f>
        <v>林媛媛</v>
      </c>
      <c r="D2975" s="3" t="s">
        <v>2624</v>
      </c>
    </row>
    <row r="2976" ht="25" customHeight="1" spans="1:4">
      <c r="A2976" s="2">
        <v>2975</v>
      </c>
      <c r="B2976" s="3" t="s">
        <v>2593</v>
      </c>
      <c r="C2976" s="3" t="str">
        <f>"郑芊倩"</f>
        <v>郑芊倩</v>
      </c>
      <c r="D2976" s="3" t="s">
        <v>2625</v>
      </c>
    </row>
    <row r="2977" ht="25" customHeight="1" spans="1:4">
      <c r="A2977" s="2">
        <v>2976</v>
      </c>
      <c r="B2977" s="3" t="s">
        <v>2593</v>
      </c>
      <c r="C2977" s="3" t="str">
        <f>"龙丹丹"</f>
        <v>龙丹丹</v>
      </c>
      <c r="D2977" s="3" t="s">
        <v>2626</v>
      </c>
    </row>
    <row r="2978" ht="25" customHeight="1" spans="1:4">
      <c r="A2978" s="2">
        <v>2977</v>
      </c>
      <c r="B2978" s="3" t="s">
        <v>2593</v>
      </c>
      <c r="C2978" s="3" t="str">
        <f>"叶欢欢"</f>
        <v>叶欢欢</v>
      </c>
      <c r="D2978" s="3" t="s">
        <v>2627</v>
      </c>
    </row>
    <row r="2979" ht="25" customHeight="1" spans="1:4">
      <c r="A2979" s="2">
        <v>2978</v>
      </c>
      <c r="B2979" s="3" t="s">
        <v>2593</v>
      </c>
      <c r="C2979" s="3" t="str">
        <f>"陈慧敏"</f>
        <v>陈慧敏</v>
      </c>
      <c r="D2979" s="3" t="s">
        <v>2628</v>
      </c>
    </row>
    <row r="2980" ht="25" customHeight="1" spans="1:4">
      <c r="A2980" s="2">
        <v>2979</v>
      </c>
      <c r="B2980" s="3" t="s">
        <v>2593</v>
      </c>
      <c r="C2980" s="3" t="str">
        <f>"卢豪旎"</f>
        <v>卢豪旎</v>
      </c>
      <c r="D2980" s="3" t="s">
        <v>2629</v>
      </c>
    </row>
    <row r="2981" ht="25" customHeight="1" spans="1:4">
      <c r="A2981" s="2">
        <v>2980</v>
      </c>
      <c r="B2981" s="3" t="s">
        <v>2593</v>
      </c>
      <c r="C2981" s="3" t="str">
        <f>"裴方玉"</f>
        <v>裴方玉</v>
      </c>
      <c r="D2981" s="3" t="s">
        <v>2630</v>
      </c>
    </row>
    <row r="2982" ht="25" customHeight="1" spans="1:4">
      <c r="A2982" s="2">
        <v>2981</v>
      </c>
      <c r="B2982" s="3" t="s">
        <v>2593</v>
      </c>
      <c r="C2982" s="3" t="str">
        <f>"麦雨婷"</f>
        <v>麦雨婷</v>
      </c>
      <c r="D2982" s="3" t="s">
        <v>2609</v>
      </c>
    </row>
    <row r="2983" ht="25" customHeight="1" spans="1:4">
      <c r="A2983" s="2">
        <v>2982</v>
      </c>
      <c r="B2983" s="3" t="s">
        <v>2593</v>
      </c>
      <c r="C2983" s="3" t="str">
        <f>"郑娇海"</f>
        <v>郑娇海</v>
      </c>
      <c r="D2983" s="3" t="s">
        <v>2631</v>
      </c>
    </row>
    <row r="2984" ht="25" customHeight="1" spans="1:4">
      <c r="A2984" s="2">
        <v>2983</v>
      </c>
      <c r="B2984" s="3" t="s">
        <v>2593</v>
      </c>
      <c r="C2984" s="3" t="str">
        <f>"何婷婷"</f>
        <v>何婷婷</v>
      </c>
      <c r="D2984" s="3" t="s">
        <v>865</v>
      </c>
    </row>
    <row r="2985" ht="25" customHeight="1" spans="1:4">
      <c r="A2985" s="2">
        <v>2984</v>
      </c>
      <c r="B2985" s="3" t="s">
        <v>2593</v>
      </c>
      <c r="C2985" s="3" t="str">
        <f>"梁小珠"</f>
        <v>梁小珠</v>
      </c>
      <c r="D2985" s="3" t="s">
        <v>2632</v>
      </c>
    </row>
    <row r="2986" ht="25" customHeight="1" spans="1:4">
      <c r="A2986" s="2">
        <v>2985</v>
      </c>
      <c r="B2986" s="3" t="s">
        <v>2633</v>
      </c>
      <c r="C2986" s="3" t="str">
        <f>"温国玲"</f>
        <v>温国玲</v>
      </c>
      <c r="D2986" s="3" t="s">
        <v>2634</v>
      </c>
    </row>
    <row r="2987" ht="25" customHeight="1" spans="1:4">
      <c r="A2987" s="2">
        <v>2986</v>
      </c>
      <c r="B2987" s="3" t="s">
        <v>2633</v>
      </c>
      <c r="C2987" s="3" t="str">
        <f>"王小霞"</f>
        <v>王小霞</v>
      </c>
      <c r="D2987" s="3" t="s">
        <v>2635</v>
      </c>
    </row>
    <row r="2988" ht="25" customHeight="1" spans="1:4">
      <c r="A2988" s="2">
        <v>2987</v>
      </c>
      <c r="B2988" s="3" t="s">
        <v>2633</v>
      </c>
      <c r="C2988" s="3" t="str">
        <f>"常青"</f>
        <v>常青</v>
      </c>
      <c r="D2988" s="3" t="s">
        <v>2636</v>
      </c>
    </row>
    <row r="2989" ht="25" customHeight="1" spans="1:4">
      <c r="A2989" s="2">
        <v>2988</v>
      </c>
      <c r="B2989" s="3" t="s">
        <v>2633</v>
      </c>
      <c r="C2989" s="3" t="str">
        <f>"黄珊珊"</f>
        <v>黄珊珊</v>
      </c>
      <c r="D2989" s="3" t="s">
        <v>2637</v>
      </c>
    </row>
    <row r="2990" ht="25" customHeight="1" spans="1:4">
      <c r="A2990" s="2">
        <v>2989</v>
      </c>
      <c r="B2990" s="3" t="s">
        <v>2633</v>
      </c>
      <c r="C2990" s="3" t="str">
        <f>"王梦琳"</f>
        <v>王梦琳</v>
      </c>
      <c r="D2990" s="3" t="s">
        <v>2638</v>
      </c>
    </row>
    <row r="2991" ht="25" customHeight="1" spans="1:4">
      <c r="A2991" s="2">
        <v>2990</v>
      </c>
      <c r="B2991" s="3" t="s">
        <v>2633</v>
      </c>
      <c r="C2991" s="3" t="str">
        <f>"梁香四"</f>
        <v>梁香四</v>
      </c>
      <c r="D2991" s="3" t="s">
        <v>2639</v>
      </c>
    </row>
    <row r="2992" ht="25" customHeight="1" spans="1:4">
      <c r="A2992" s="2">
        <v>2991</v>
      </c>
      <c r="B2992" s="3" t="s">
        <v>2633</v>
      </c>
      <c r="C2992" s="3" t="str">
        <f>"李宜"</f>
        <v>李宜</v>
      </c>
      <c r="D2992" s="3" t="s">
        <v>2640</v>
      </c>
    </row>
    <row r="2993" ht="25" customHeight="1" spans="1:4">
      <c r="A2993" s="2">
        <v>2992</v>
      </c>
      <c r="B2993" s="3" t="s">
        <v>2633</v>
      </c>
      <c r="C2993" s="3" t="str">
        <f>"文海恋"</f>
        <v>文海恋</v>
      </c>
      <c r="D2993" s="3" t="s">
        <v>822</v>
      </c>
    </row>
    <row r="2994" ht="25" customHeight="1" spans="1:4">
      <c r="A2994" s="2">
        <v>2993</v>
      </c>
      <c r="B2994" s="3" t="s">
        <v>2633</v>
      </c>
      <c r="C2994" s="3" t="str">
        <f>"王海青"</f>
        <v>王海青</v>
      </c>
      <c r="D2994" s="3" t="s">
        <v>2641</v>
      </c>
    </row>
    <row r="2995" ht="25" customHeight="1" spans="1:4">
      <c r="A2995" s="2">
        <v>2994</v>
      </c>
      <c r="B2995" s="3" t="s">
        <v>2633</v>
      </c>
      <c r="C2995" s="3" t="str">
        <f>"羊丽英"</f>
        <v>羊丽英</v>
      </c>
      <c r="D2995" s="3" t="s">
        <v>2642</v>
      </c>
    </row>
    <row r="2996" ht="25" customHeight="1" spans="1:4">
      <c r="A2996" s="2">
        <v>2995</v>
      </c>
      <c r="B2996" s="3" t="s">
        <v>2633</v>
      </c>
      <c r="C2996" s="3" t="str">
        <f>"孙翠妹"</f>
        <v>孙翠妹</v>
      </c>
      <c r="D2996" s="3" t="s">
        <v>2643</v>
      </c>
    </row>
    <row r="2997" ht="25" customHeight="1" spans="1:4">
      <c r="A2997" s="2">
        <v>2996</v>
      </c>
      <c r="B2997" s="3" t="s">
        <v>2633</v>
      </c>
      <c r="C2997" s="3" t="str">
        <f>"王丽"</f>
        <v>王丽</v>
      </c>
      <c r="D2997" s="3" t="s">
        <v>2620</v>
      </c>
    </row>
    <row r="2998" ht="25" customHeight="1" spans="1:4">
      <c r="A2998" s="2">
        <v>2997</v>
      </c>
      <c r="B2998" s="3" t="s">
        <v>2633</v>
      </c>
      <c r="C2998" s="3" t="str">
        <f>"黎晓妹"</f>
        <v>黎晓妹</v>
      </c>
      <c r="D2998" s="3" t="s">
        <v>2644</v>
      </c>
    </row>
    <row r="2999" ht="25" customHeight="1" spans="1:4">
      <c r="A2999" s="2">
        <v>2998</v>
      </c>
      <c r="B2999" s="3" t="s">
        <v>2633</v>
      </c>
      <c r="C2999" s="3" t="str">
        <f>"˙郑元园"</f>
        <v>˙郑元园</v>
      </c>
      <c r="D2999" s="3" t="s">
        <v>2645</v>
      </c>
    </row>
    <row r="3000" ht="25" customHeight="1" spans="1:4">
      <c r="A3000" s="2">
        <v>2999</v>
      </c>
      <c r="B3000" s="3" t="s">
        <v>2633</v>
      </c>
      <c r="C3000" s="3" t="str">
        <f>"吴姝橙"</f>
        <v>吴姝橙</v>
      </c>
      <c r="D3000" s="3" t="s">
        <v>1044</v>
      </c>
    </row>
    <row r="3001" ht="25" customHeight="1" spans="1:4">
      <c r="A3001" s="2">
        <v>3000</v>
      </c>
      <c r="B3001" s="3" t="s">
        <v>2633</v>
      </c>
      <c r="C3001" s="3" t="str">
        <f>"周婷"</f>
        <v>周婷</v>
      </c>
      <c r="D3001" s="3" t="s">
        <v>2646</v>
      </c>
    </row>
    <row r="3002" ht="25" customHeight="1" spans="1:4">
      <c r="A3002" s="2">
        <v>3001</v>
      </c>
      <c r="B3002" s="3" t="s">
        <v>2633</v>
      </c>
      <c r="C3002" s="3" t="str">
        <f>"符芳雅"</f>
        <v>符芳雅</v>
      </c>
      <c r="D3002" s="3" t="s">
        <v>2647</v>
      </c>
    </row>
    <row r="3003" ht="25" customHeight="1" spans="1:4">
      <c r="A3003" s="2">
        <v>3002</v>
      </c>
      <c r="B3003" s="3" t="s">
        <v>2633</v>
      </c>
      <c r="C3003" s="3" t="str">
        <f>"文俊瑛"</f>
        <v>文俊瑛</v>
      </c>
      <c r="D3003" s="3" t="s">
        <v>2648</v>
      </c>
    </row>
    <row r="3004" ht="25" customHeight="1" spans="1:4">
      <c r="A3004" s="2">
        <v>3003</v>
      </c>
      <c r="B3004" s="3" t="s">
        <v>2633</v>
      </c>
      <c r="C3004" s="3" t="str">
        <f>"温馥伊"</f>
        <v>温馥伊</v>
      </c>
      <c r="D3004" s="3" t="s">
        <v>2649</v>
      </c>
    </row>
    <row r="3005" ht="25" customHeight="1" spans="1:4">
      <c r="A3005" s="2">
        <v>3004</v>
      </c>
      <c r="B3005" s="3" t="s">
        <v>2633</v>
      </c>
      <c r="C3005" s="3" t="str">
        <f>"林娇"</f>
        <v>林娇</v>
      </c>
      <c r="D3005" s="3" t="s">
        <v>2617</v>
      </c>
    </row>
    <row r="3006" ht="25" customHeight="1" spans="1:4">
      <c r="A3006" s="2">
        <v>3005</v>
      </c>
      <c r="B3006" s="3" t="s">
        <v>2633</v>
      </c>
      <c r="C3006" s="3" t="str">
        <f>"黄雅静"</f>
        <v>黄雅静</v>
      </c>
      <c r="D3006" s="3" t="s">
        <v>752</v>
      </c>
    </row>
    <row r="3007" ht="25" customHeight="1" spans="1:4">
      <c r="A3007" s="2">
        <v>3006</v>
      </c>
      <c r="B3007" s="3" t="s">
        <v>2633</v>
      </c>
      <c r="C3007" s="3" t="str">
        <f>"李秀颖"</f>
        <v>李秀颖</v>
      </c>
      <c r="D3007" s="3" t="s">
        <v>2650</v>
      </c>
    </row>
    <row r="3008" ht="25" customHeight="1" spans="1:4">
      <c r="A3008" s="2">
        <v>3007</v>
      </c>
      <c r="B3008" s="3" t="s">
        <v>2633</v>
      </c>
      <c r="C3008" s="3" t="str">
        <f>"朱阳曼"</f>
        <v>朱阳曼</v>
      </c>
      <c r="D3008" s="3" t="s">
        <v>2651</v>
      </c>
    </row>
    <row r="3009" ht="25" customHeight="1" spans="1:4">
      <c r="A3009" s="2">
        <v>3008</v>
      </c>
      <c r="B3009" s="3" t="s">
        <v>2633</v>
      </c>
      <c r="C3009" s="3" t="str">
        <f>"肖瑶"</f>
        <v>肖瑶</v>
      </c>
      <c r="D3009" s="3" t="s">
        <v>1092</v>
      </c>
    </row>
    <row r="3010" ht="25" customHeight="1" spans="1:4">
      <c r="A3010" s="2">
        <v>3009</v>
      </c>
      <c r="B3010" s="3" t="s">
        <v>2652</v>
      </c>
      <c r="C3010" s="3" t="str">
        <f>"许声宙"</f>
        <v>许声宙</v>
      </c>
      <c r="D3010" s="3" t="s">
        <v>1489</v>
      </c>
    </row>
    <row r="3011" ht="25" customHeight="1" spans="1:4">
      <c r="A3011" s="2">
        <v>3010</v>
      </c>
      <c r="B3011" s="3" t="s">
        <v>2652</v>
      </c>
      <c r="C3011" s="3" t="str">
        <f>"黄梅"</f>
        <v>黄梅</v>
      </c>
      <c r="D3011" s="3" t="s">
        <v>426</v>
      </c>
    </row>
    <row r="3012" ht="25" customHeight="1" spans="1:4">
      <c r="A3012" s="2">
        <v>3011</v>
      </c>
      <c r="B3012" s="3" t="s">
        <v>2652</v>
      </c>
      <c r="C3012" s="3" t="str">
        <f>"黄青霞"</f>
        <v>黄青霞</v>
      </c>
      <c r="D3012" s="3" t="s">
        <v>2653</v>
      </c>
    </row>
    <row r="3013" ht="25" customHeight="1" spans="1:4">
      <c r="A3013" s="2">
        <v>3012</v>
      </c>
      <c r="B3013" s="3" t="s">
        <v>2652</v>
      </c>
      <c r="C3013" s="3" t="str">
        <f>"王小娜"</f>
        <v>王小娜</v>
      </c>
      <c r="D3013" s="3" t="s">
        <v>2654</v>
      </c>
    </row>
    <row r="3014" ht="25" customHeight="1" spans="1:4">
      <c r="A3014" s="2">
        <v>3013</v>
      </c>
      <c r="B3014" s="3" t="s">
        <v>2652</v>
      </c>
      <c r="C3014" s="3" t="str">
        <f>"王传皓"</f>
        <v>王传皓</v>
      </c>
      <c r="D3014" s="3" t="s">
        <v>2655</v>
      </c>
    </row>
    <row r="3015" ht="25" customHeight="1" spans="1:4">
      <c r="A3015" s="2">
        <v>3014</v>
      </c>
      <c r="B3015" s="3" t="s">
        <v>2652</v>
      </c>
      <c r="C3015" s="3" t="str">
        <f>"符应丹"</f>
        <v>符应丹</v>
      </c>
      <c r="D3015" s="3" t="s">
        <v>2656</v>
      </c>
    </row>
    <row r="3016" ht="25" customHeight="1" spans="1:4">
      <c r="A3016" s="2">
        <v>3015</v>
      </c>
      <c r="B3016" s="3" t="s">
        <v>2652</v>
      </c>
      <c r="C3016" s="3" t="str">
        <f>"王明宝"</f>
        <v>王明宝</v>
      </c>
      <c r="D3016" s="3" t="s">
        <v>2657</v>
      </c>
    </row>
    <row r="3017" ht="25" customHeight="1" spans="1:4">
      <c r="A3017" s="2">
        <v>3016</v>
      </c>
      <c r="B3017" s="3" t="s">
        <v>2652</v>
      </c>
      <c r="C3017" s="3" t="str">
        <f>"曾维硕"</f>
        <v>曾维硕</v>
      </c>
      <c r="D3017" s="3" t="s">
        <v>2658</v>
      </c>
    </row>
    <row r="3018" ht="25" customHeight="1" spans="1:4">
      <c r="A3018" s="2">
        <v>3017</v>
      </c>
      <c r="B3018" s="3" t="s">
        <v>2652</v>
      </c>
      <c r="C3018" s="3" t="str">
        <f>"陈亮"</f>
        <v>陈亮</v>
      </c>
      <c r="D3018" s="3" t="s">
        <v>1113</v>
      </c>
    </row>
    <row r="3019" ht="25" customHeight="1" spans="1:4">
      <c r="A3019" s="2">
        <v>3018</v>
      </c>
      <c r="B3019" s="3" t="s">
        <v>2652</v>
      </c>
      <c r="C3019" s="3" t="str">
        <f>"黄佳瑶"</f>
        <v>黄佳瑶</v>
      </c>
      <c r="D3019" s="3" t="s">
        <v>2659</v>
      </c>
    </row>
    <row r="3020" ht="25" customHeight="1" spans="1:4">
      <c r="A3020" s="2">
        <v>3019</v>
      </c>
      <c r="B3020" s="3" t="s">
        <v>2652</v>
      </c>
      <c r="C3020" s="3" t="str">
        <f>"李帆"</f>
        <v>李帆</v>
      </c>
      <c r="D3020" s="3" t="s">
        <v>64</v>
      </c>
    </row>
    <row r="3021" ht="25" customHeight="1" spans="1:4">
      <c r="A3021" s="2">
        <v>3020</v>
      </c>
      <c r="B3021" s="3" t="s">
        <v>2652</v>
      </c>
      <c r="C3021" s="3" t="str">
        <f>"黄秋蝶"</f>
        <v>黄秋蝶</v>
      </c>
      <c r="D3021" s="3" t="s">
        <v>2660</v>
      </c>
    </row>
    <row r="3022" ht="25" customHeight="1" spans="1:4">
      <c r="A3022" s="2">
        <v>3021</v>
      </c>
      <c r="B3022" s="3" t="s">
        <v>2661</v>
      </c>
      <c r="C3022" s="3" t="str">
        <f>"李依婷"</f>
        <v>李依婷</v>
      </c>
      <c r="D3022" s="3" t="s">
        <v>2662</v>
      </c>
    </row>
    <row r="3023" ht="25" customHeight="1" spans="1:4">
      <c r="A3023" s="2">
        <v>3022</v>
      </c>
      <c r="B3023" s="3" t="s">
        <v>2661</v>
      </c>
      <c r="C3023" s="3" t="str">
        <f>"何丽敏"</f>
        <v>何丽敏</v>
      </c>
      <c r="D3023" s="3" t="s">
        <v>2663</v>
      </c>
    </row>
    <row r="3024" ht="25" customHeight="1" spans="1:4">
      <c r="A3024" s="2">
        <v>3023</v>
      </c>
      <c r="B3024" s="3" t="s">
        <v>2661</v>
      </c>
      <c r="C3024" s="3" t="str">
        <f>"韩峰"</f>
        <v>韩峰</v>
      </c>
      <c r="D3024" s="3" t="s">
        <v>2664</v>
      </c>
    </row>
    <row r="3025" ht="25" customHeight="1" spans="1:4">
      <c r="A3025" s="2">
        <v>3024</v>
      </c>
      <c r="B3025" s="3" t="s">
        <v>2661</v>
      </c>
      <c r="C3025" s="3" t="str">
        <f>"朱春芳"</f>
        <v>朱春芳</v>
      </c>
      <c r="D3025" s="3" t="s">
        <v>2665</v>
      </c>
    </row>
    <row r="3026" ht="25" customHeight="1" spans="1:4">
      <c r="A3026" s="2">
        <v>3025</v>
      </c>
      <c r="B3026" s="3" t="s">
        <v>2661</v>
      </c>
      <c r="C3026" s="3" t="str">
        <f>"陈慧"</f>
        <v>陈慧</v>
      </c>
      <c r="D3026" s="3" t="s">
        <v>2666</v>
      </c>
    </row>
    <row r="3027" ht="25" customHeight="1" spans="1:4">
      <c r="A3027" s="2">
        <v>3026</v>
      </c>
      <c r="B3027" s="3" t="s">
        <v>2661</v>
      </c>
      <c r="C3027" s="3" t="str">
        <f>"王也"</f>
        <v>王也</v>
      </c>
      <c r="D3027" s="3" t="s">
        <v>2667</v>
      </c>
    </row>
    <row r="3028" ht="25" customHeight="1" spans="1:4">
      <c r="A3028" s="2">
        <v>3027</v>
      </c>
      <c r="B3028" s="3" t="s">
        <v>2661</v>
      </c>
      <c r="C3028" s="3" t="str">
        <f>"吴羽新"</f>
        <v>吴羽新</v>
      </c>
      <c r="D3028" s="3" t="s">
        <v>2668</v>
      </c>
    </row>
    <row r="3029" ht="25" customHeight="1" spans="1:4">
      <c r="A3029" s="2">
        <v>3028</v>
      </c>
      <c r="B3029" s="3" t="s">
        <v>2661</v>
      </c>
      <c r="C3029" s="3" t="str">
        <f>"王陈慧"</f>
        <v>王陈慧</v>
      </c>
      <c r="D3029" s="3" t="s">
        <v>2669</v>
      </c>
    </row>
    <row r="3030" ht="25" customHeight="1" spans="1:4">
      <c r="A3030" s="2">
        <v>3029</v>
      </c>
      <c r="B3030" s="3" t="s">
        <v>2661</v>
      </c>
      <c r="C3030" s="3" t="str">
        <f>"吴敏"</f>
        <v>吴敏</v>
      </c>
      <c r="D3030" s="3" t="s">
        <v>2670</v>
      </c>
    </row>
    <row r="3031" ht="25" customHeight="1" spans="1:4">
      <c r="A3031" s="2">
        <v>3030</v>
      </c>
      <c r="B3031" s="3" t="s">
        <v>2661</v>
      </c>
      <c r="C3031" s="3" t="str">
        <f>"陈佳"</f>
        <v>陈佳</v>
      </c>
      <c r="D3031" s="3" t="s">
        <v>2671</v>
      </c>
    </row>
    <row r="3032" ht="25" customHeight="1" spans="1:4">
      <c r="A3032" s="2">
        <v>3031</v>
      </c>
      <c r="B3032" s="3" t="s">
        <v>2661</v>
      </c>
      <c r="C3032" s="3" t="str">
        <f>"陈积昭"</f>
        <v>陈积昭</v>
      </c>
      <c r="D3032" s="3" t="s">
        <v>2672</v>
      </c>
    </row>
    <row r="3033" ht="25" customHeight="1" spans="1:4">
      <c r="A3033" s="2">
        <v>3032</v>
      </c>
      <c r="B3033" s="3" t="s">
        <v>2661</v>
      </c>
      <c r="C3033" s="3" t="str">
        <f>"石珠花"</f>
        <v>石珠花</v>
      </c>
      <c r="D3033" s="3" t="s">
        <v>2673</v>
      </c>
    </row>
    <row r="3034" ht="25" customHeight="1" spans="1:4">
      <c r="A3034" s="2">
        <v>3033</v>
      </c>
      <c r="B3034" s="3" t="s">
        <v>2661</v>
      </c>
      <c r="C3034" s="3" t="str">
        <f>"叶文娟"</f>
        <v>叶文娟</v>
      </c>
      <c r="D3034" s="3" t="s">
        <v>1046</v>
      </c>
    </row>
    <row r="3035" ht="25" customHeight="1" spans="1:4">
      <c r="A3035" s="2">
        <v>3034</v>
      </c>
      <c r="B3035" s="3" t="s">
        <v>2661</v>
      </c>
      <c r="C3035" s="3" t="str">
        <f>"张乐煌"</f>
        <v>张乐煌</v>
      </c>
      <c r="D3035" s="3" t="s">
        <v>2674</v>
      </c>
    </row>
    <row r="3036" ht="25" customHeight="1" spans="1:4">
      <c r="A3036" s="2">
        <v>3035</v>
      </c>
      <c r="B3036" s="3" t="s">
        <v>2661</v>
      </c>
      <c r="C3036" s="3" t="str">
        <f>"陈华民"</f>
        <v>陈华民</v>
      </c>
      <c r="D3036" s="3" t="s">
        <v>2675</v>
      </c>
    </row>
    <row r="3037" ht="25" customHeight="1" spans="1:4">
      <c r="A3037" s="2">
        <v>3036</v>
      </c>
      <c r="B3037" s="3" t="s">
        <v>2661</v>
      </c>
      <c r="C3037" s="3" t="str">
        <f>"陈雅玉"</f>
        <v>陈雅玉</v>
      </c>
      <c r="D3037" s="3" t="s">
        <v>2676</v>
      </c>
    </row>
    <row r="3038" ht="25" customHeight="1" spans="1:4">
      <c r="A3038" s="2">
        <v>3037</v>
      </c>
      <c r="B3038" s="3" t="s">
        <v>2661</v>
      </c>
      <c r="C3038" s="3" t="str">
        <f>"蔡业景"</f>
        <v>蔡业景</v>
      </c>
      <c r="D3038" s="3" t="s">
        <v>2677</v>
      </c>
    </row>
    <row r="3039" ht="25" customHeight="1" spans="1:4">
      <c r="A3039" s="2">
        <v>3038</v>
      </c>
      <c r="B3039" s="3" t="s">
        <v>2661</v>
      </c>
      <c r="C3039" s="3" t="str">
        <f>"刘佳蒙"</f>
        <v>刘佳蒙</v>
      </c>
      <c r="D3039" s="3" t="s">
        <v>2678</v>
      </c>
    </row>
    <row r="3040" ht="25" customHeight="1" spans="1:4">
      <c r="A3040" s="2">
        <v>3039</v>
      </c>
      <c r="B3040" s="3" t="s">
        <v>2661</v>
      </c>
      <c r="C3040" s="3" t="str">
        <f>"杜康斐"</f>
        <v>杜康斐</v>
      </c>
      <c r="D3040" s="3" t="s">
        <v>2679</v>
      </c>
    </row>
    <row r="3041" ht="25" customHeight="1" spans="1:4">
      <c r="A3041" s="2">
        <v>3040</v>
      </c>
      <c r="B3041" s="3" t="s">
        <v>2661</v>
      </c>
      <c r="C3041" s="3" t="str">
        <f>"林玉蝶"</f>
        <v>林玉蝶</v>
      </c>
      <c r="D3041" s="3" t="s">
        <v>2680</v>
      </c>
    </row>
    <row r="3042" ht="25" customHeight="1" spans="1:4">
      <c r="A3042" s="2">
        <v>3041</v>
      </c>
      <c r="B3042" s="3" t="s">
        <v>2661</v>
      </c>
      <c r="C3042" s="3" t="str">
        <f>"秦梦秋"</f>
        <v>秦梦秋</v>
      </c>
      <c r="D3042" s="3" t="s">
        <v>2681</v>
      </c>
    </row>
    <row r="3043" ht="25" customHeight="1" spans="1:4">
      <c r="A3043" s="2">
        <v>3042</v>
      </c>
      <c r="B3043" s="3" t="s">
        <v>2661</v>
      </c>
      <c r="C3043" s="3" t="str">
        <f>"蔡于珊"</f>
        <v>蔡于珊</v>
      </c>
      <c r="D3043" s="3" t="s">
        <v>1343</v>
      </c>
    </row>
    <row r="3044" ht="25" customHeight="1" spans="1:4">
      <c r="A3044" s="2">
        <v>3043</v>
      </c>
      <c r="B3044" s="3" t="s">
        <v>2661</v>
      </c>
      <c r="C3044" s="3" t="str">
        <f>"黄贤倚"</f>
        <v>黄贤倚</v>
      </c>
      <c r="D3044" s="3" t="s">
        <v>870</v>
      </c>
    </row>
    <row r="3045" ht="25" customHeight="1" spans="1:4">
      <c r="A3045" s="2">
        <v>3044</v>
      </c>
      <c r="B3045" s="3" t="s">
        <v>2661</v>
      </c>
      <c r="C3045" s="3" t="str">
        <f>"邵琪雯"</f>
        <v>邵琪雯</v>
      </c>
      <c r="D3045" s="3" t="s">
        <v>2682</v>
      </c>
    </row>
    <row r="3046" ht="25" customHeight="1" spans="1:4">
      <c r="A3046" s="2">
        <v>3045</v>
      </c>
      <c r="B3046" s="3" t="s">
        <v>2661</v>
      </c>
      <c r="C3046" s="3" t="str">
        <f>"符兰婷"</f>
        <v>符兰婷</v>
      </c>
      <c r="D3046" s="3" t="s">
        <v>1323</v>
      </c>
    </row>
    <row r="3047" ht="25" customHeight="1" spans="1:4">
      <c r="A3047" s="2">
        <v>3046</v>
      </c>
      <c r="B3047" s="3" t="s">
        <v>2661</v>
      </c>
      <c r="C3047" s="3" t="str">
        <f>"桂智豪"</f>
        <v>桂智豪</v>
      </c>
      <c r="D3047" s="3" t="s">
        <v>2683</v>
      </c>
    </row>
    <row r="3048" ht="25" customHeight="1" spans="1:4">
      <c r="A3048" s="2">
        <v>3047</v>
      </c>
      <c r="B3048" s="3" t="s">
        <v>2661</v>
      </c>
      <c r="C3048" s="3" t="str">
        <f>"王柳玲"</f>
        <v>王柳玲</v>
      </c>
      <c r="D3048" s="3" t="s">
        <v>2684</v>
      </c>
    </row>
    <row r="3049" ht="25" customHeight="1" spans="1:4">
      <c r="A3049" s="2">
        <v>3048</v>
      </c>
      <c r="B3049" s="3" t="s">
        <v>2661</v>
      </c>
      <c r="C3049" s="3" t="str">
        <f>"王琼妮"</f>
        <v>王琼妮</v>
      </c>
      <c r="D3049" s="3" t="s">
        <v>2634</v>
      </c>
    </row>
    <row r="3050" ht="25" customHeight="1" spans="1:4">
      <c r="A3050" s="2">
        <v>3049</v>
      </c>
      <c r="B3050" s="3" t="s">
        <v>2661</v>
      </c>
      <c r="C3050" s="3" t="str">
        <f>"林小妹"</f>
        <v>林小妹</v>
      </c>
      <c r="D3050" s="3" t="s">
        <v>2685</v>
      </c>
    </row>
    <row r="3051" ht="25" customHeight="1" spans="1:4">
      <c r="A3051" s="2">
        <v>3050</v>
      </c>
      <c r="B3051" s="3" t="s">
        <v>2661</v>
      </c>
      <c r="C3051" s="3" t="str">
        <f>"羊进贤"</f>
        <v>羊进贤</v>
      </c>
      <c r="D3051" s="3" t="s">
        <v>2686</v>
      </c>
    </row>
    <row r="3052" ht="25" customHeight="1" spans="1:4">
      <c r="A3052" s="2">
        <v>3051</v>
      </c>
      <c r="B3052" s="3" t="s">
        <v>2661</v>
      </c>
      <c r="C3052" s="3" t="str">
        <f>"卓茹"</f>
        <v>卓茹</v>
      </c>
      <c r="D3052" s="3" t="s">
        <v>2687</v>
      </c>
    </row>
    <row r="3053" ht="25" customHeight="1" spans="1:4">
      <c r="A3053" s="2">
        <v>3052</v>
      </c>
      <c r="B3053" s="3" t="s">
        <v>2661</v>
      </c>
      <c r="C3053" s="3" t="str">
        <f>"陈萌森"</f>
        <v>陈萌森</v>
      </c>
      <c r="D3053" s="3" t="s">
        <v>1210</v>
      </c>
    </row>
    <row r="3054" ht="25" customHeight="1" spans="1:4">
      <c r="A3054" s="2">
        <v>3053</v>
      </c>
      <c r="B3054" s="3" t="s">
        <v>2661</v>
      </c>
      <c r="C3054" s="3" t="str">
        <f>"吴晓霞"</f>
        <v>吴晓霞</v>
      </c>
      <c r="D3054" s="3" t="s">
        <v>2688</v>
      </c>
    </row>
    <row r="3055" ht="25" customHeight="1" spans="1:4">
      <c r="A3055" s="2">
        <v>3054</v>
      </c>
      <c r="B3055" s="3" t="s">
        <v>2661</v>
      </c>
      <c r="C3055" s="3" t="str">
        <f>"邓丽丽"</f>
        <v>邓丽丽</v>
      </c>
      <c r="D3055" s="3" t="s">
        <v>817</v>
      </c>
    </row>
    <row r="3056" ht="25" customHeight="1" spans="1:4">
      <c r="A3056" s="2">
        <v>3055</v>
      </c>
      <c r="B3056" s="3" t="s">
        <v>2661</v>
      </c>
      <c r="C3056" s="3" t="str">
        <f>"陈敬"</f>
        <v>陈敬</v>
      </c>
      <c r="D3056" s="3" t="s">
        <v>2689</v>
      </c>
    </row>
    <row r="3057" ht="25" customHeight="1" spans="1:4">
      <c r="A3057" s="2">
        <v>3056</v>
      </c>
      <c r="B3057" s="3" t="s">
        <v>2661</v>
      </c>
      <c r="C3057" s="3" t="str">
        <f>"蒋晓雨"</f>
        <v>蒋晓雨</v>
      </c>
      <c r="D3057" s="3" t="s">
        <v>2690</v>
      </c>
    </row>
    <row r="3058" ht="25" customHeight="1" spans="1:4">
      <c r="A3058" s="2">
        <v>3057</v>
      </c>
      <c r="B3058" s="3" t="s">
        <v>2661</v>
      </c>
      <c r="C3058" s="3" t="str">
        <f>"杨雅"</f>
        <v>杨雅</v>
      </c>
      <c r="D3058" s="3" t="s">
        <v>2691</v>
      </c>
    </row>
    <row r="3059" ht="25" customHeight="1" spans="1:4">
      <c r="A3059" s="2">
        <v>3058</v>
      </c>
      <c r="B3059" s="3" t="s">
        <v>2661</v>
      </c>
      <c r="C3059" s="3" t="str">
        <f>"罗智能"</f>
        <v>罗智能</v>
      </c>
      <c r="D3059" s="3" t="s">
        <v>2692</v>
      </c>
    </row>
    <row r="3060" ht="25" customHeight="1" spans="1:4">
      <c r="A3060" s="2">
        <v>3059</v>
      </c>
      <c r="B3060" s="3" t="s">
        <v>2661</v>
      </c>
      <c r="C3060" s="3" t="str">
        <f>"王彩云"</f>
        <v>王彩云</v>
      </c>
      <c r="D3060" s="3" t="s">
        <v>2693</v>
      </c>
    </row>
    <row r="3061" ht="25" customHeight="1" spans="1:4">
      <c r="A3061" s="2">
        <v>3060</v>
      </c>
      <c r="B3061" s="3" t="s">
        <v>2661</v>
      </c>
      <c r="C3061" s="3" t="str">
        <f>"张扬悦"</f>
        <v>张扬悦</v>
      </c>
      <c r="D3061" s="3" t="s">
        <v>2694</v>
      </c>
    </row>
    <row r="3062" ht="25" customHeight="1" spans="1:4">
      <c r="A3062" s="2">
        <v>3061</v>
      </c>
      <c r="B3062" s="3" t="s">
        <v>2661</v>
      </c>
      <c r="C3062" s="3" t="str">
        <f>"陈柳红"</f>
        <v>陈柳红</v>
      </c>
      <c r="D3062" s="3" t="s">
        <v>2695</v>
      </c>
    </row>
    <row r="3063" ht="25" customHeight="1" spans="1:4">
      <c r="A3063" s="2">
        <v>3062</v>
      </c>
      <c r="B3063" s="3" t="s">
        <v>2661</v>
      </c>
      <c r="C3063" s="3" t="str">
        <f>"陈雷"</f>
        <v>陈雷</v>
      </c>
      <c r="D3063" s="3" t="s">
        <v>2696</v>
      </c>
    </row>
    <row r="3064" ht="25" customHeight="1" spans="1:4">
      <c r="A3064" s="2">
        <v>3063</v>
      </c>
      <c r="B3064" s="3" t="s">
        <v>2661</v>
      </c>
      <c r="C3064" s="3" t="str">
        <f>"李雪秋"</f>
        <v>李雪秋</v>
      </c>
      <c r="D3064" s="3" t="s">
        <v>2697</v>
      </c>
    </row>
    <row r="3065" ht="25" customHeight="1" spans="1:4">
      <c r="A3065" s="2">
        <v>3064</v>
      </c>
      <c r="B3065" s="3" t="s">
        <v>2661</v>
      </c>
      <c r="C3065" s="3" t="str">
        <f>"符佳琴"</f>
        <v>符佳琴</v>
      </c>
      <c r="D3065" s="3" t="s">
        <v>2698</v>
      </c>
    </row>
    <row r="3066" ht="25" customHeight="1" spans="1:4">
      <c r="A3066" s="2">
        <v>3065</v>
      </c>
      <c r="B3066" s="3" t="s">
        <v>2661</v>
      </c>
      <c r="C3066" s="3" t="str">
        <f>"吴丹"</f>
        <v>吴丹</v>
      </c>
      <c r="D3066" s="3" t="s">
        <v>2699</v>
      </c>
    </row>
    <row r="3067" ht="25" customHeight="1" spans="1:4">
      <c r="A3067" s="2">
        <v>3066</v>
      </c>
      <c r="B3067" s="3" t="s">
        <v>2661</v>
      </c>
      <c r="C3067" s="3" t="str">
        <f>"颜丝翠"</f>
        <v>颜丝翠</v>
      </c>
      <c r="D3067" s="3" t="s">
        <v>2700</v>
      </c>
    </row>
    <row r="3068" ht="25" customHeight="1" spans="1:4">
      <c r="A3068" s="2">
        <v>3067</v>
      </c>
      <c r="B3068" s="3" t="s">
        <v>2661</v>
      </c>
      <c r="C3068" s="3" t="str">
        <f>"许秋丹"</f>
        <v>许秋丹</v>
      </c>
      <c r="D3068" s="3" t="s">
        <v>2701</v>
      </c>
    </row>
    <row r="3069" ht="25" customHeight="1" spans="1:4">
      <c r="A3069" s="2">
        <v>3068</v>
      </c>
      <c r="B3069" s="3" t="s">
        <v>2661</v>
      </c>
      <c r="C3069" s="3" t="str">
        <f>"李娇玉"</f>
        <v>李娇玉</v>
      </c>
      <c r="D3069" s="3" t="s">
        <v>2630</v>
      </c>
    </row>
    <row r="3070" ht="25" customHeight="1" spans="1:4">
      <c r="A3070" s="2">
        <v>3069</v>
      </c>
      <c r="B3070" s="3" t="s">
        <v>2661</v>
      </c>
      <c r="C3070" s="3" t="str">
        <f>"余春玲"</f>
        <v>余春玲</v>
      </c>
      <c r="D3070" s="3" t="s">
        <v>2702</v>
      </c>
    </row>
    <row r="3071" ht="25" customHeight="1" spans="1:4">
      <c r="A3071" s="2">
        <v>3070</v>
      </c>
      <c r="B3071" s="3" t="s">
        <v>2661</v>
      </c>
      <c r="C3071" s="3" t="str">
        <f>"陈余珏"</f>
        <v>陈余珏</v>
      </c>
      <c r="D3071" s="3" t="s">
        <v>2703</v>
      </c>
    </row>
    <row r="3072" ht="25" customHeight="1" spans="1:4">
      <c r="A3072" s="2">
        <v>3071</v>
      </c>
      <c r="B3072" s="3" t="s">
        <v>2661</v>
      </c>
      <c r="C3072" s="3" t="str">
        <f>"梁楠"</f>
        <v>梁楠</v>
      </c>
      <c r="D3072" s="3" t="s">
        <v>2704</v>
      </c>
    </row>
    <row r="3073" ht="25" customHeight="1" spans="1:4">
      <c r="A3073" s="2">
        <v>3072</v>
      </c>
      <c r="B3073" s="3" t="s">
        <v>2661</v>
      </c>
      <c r="C3073" s="3" t="str">
        <f>"丁芮"</f>
        <v>丁芮</v>
      </c>
      <c r="D3073" s="3" t="s">
        <v>2705</v>
      </c>
    </row>
    <row r="3074" ht="25" customHeight="1" spans="1:4">
      <c r="A3074" s="2">
        <v>3073</v>
      </c>
      <c r="B3074" s="3" t="s">
        <v>2661</v>
      </c>
      <c r="C3074" s="3" t="str">
        <f>"冯其迎"</f>
        <v>冯其迎</v>
      </c>
      <c r="D3074" s="3" t="s">
        <v>2706</v>
      </c>
    </row>
    <row r="3075" ht="25" customHeight="1" spans="1:4">
      <c r="A3075" s="2">
        <v>3074</v>
      </c>
      <c r="B3075" s="3" t="s">
        <v>2661</v>
      </c>
      <c r="C3075" s="3" t="str">
        <f>"冯明慧"</f>
        <v>冯明慧</v>
      </c>
      <c r="D3075" s="3" t="s">
        <v>1075</v>
      </c>
    </row>
    <row r="3076" ht="25" customHeight="1" spans="1:4">
      <c r="A3076" s="2">
        <v>3075</v>
      </c>
      <c r="B3076" s="3" t="s">
        <v>2661</v>
      </c>
      <c r="C3076" s="3" t="str">
        <f>"梁代玉"</f>
        <v>梁代玉</v>
      </c>
      <c r="D3076" s="3" t="s">
        <v>2707</v>
      </c>
    </row>
    <row r="3077" ht="25" customHeight="1" spans="1:4">
      <c r="A3077" s="2">
        <v>3076</v>
      </c>
      <c r="B3077" s="3" t="s">
        <v>2661</v>
      </c>
      <c r="C3077" s="3" t="str">
        <f>"符小珍"</f>
        <v>符小珍</v>
      </c>
      <c r="D3077" s="3" t="s">
        <v>2708</v>
      </c>
    </row>
    <row r="3078" ht="25" customHeight="1" spans="1:4">
      <c r="A3078" s="2">
        <v>3077</v>
      </c>
      <c r="B3078" s="3" t="s">
        <v>2661</v>
      </c>
      <c r="C3078" s="3" t="str">
        <f>"陈芳玲"</f>
        <v>陈芳玲</v>
      </c>
      <c r="D3078" s="3" t="s">
        <v>2709</v>
      </c>
    </row>
    <row r="3079" ht="25" customHeight="1" spans="1:4">
      <c r="A3079" s="2">
        <v>3078</v>
      </c>
      <c r="B3079" s="3" t="s">
        <v>2661</v>
      </c>
      <c r="C3079" s="3" t="str">
        <f>"符倩慧"</f>
        <v>符倩慧</v>
      </c>
      <c r="D3079" s="3" t="s">
        <v>2710</v>
      </c>
    </row>
    <row r="3080" ht="25" customHeight="1" spans="1:4">
      <c r="A3080" s="2">
        <v>3079</v>
      </c>
      <c r="B3080" s="3" t="s">
        <v>2661</v>
      </c>
      <c r="C3080" s="3" t="str">
        <f>"石清萍"</f>
        <v>石清萍</v>
      </c>
      <c r="D3080" s="3" t="s">
        <v>1140</v>
      </c>
    </row>
    <row r="3081" ht="25" customHeight="1" spans="1:4">
      <c r="A3081" s="2">
        <v>3080</v>
      </c>
      <c r="B3081" s="3" t="s">
        <v>2661</v>
      </c>
      <c r="C3081" s="3" t="str">
        <f>"朱雯蓝"</f>
        <v>朱雯蓝</v>
      </c>
      <c r="D3081" s="3" t="s">
        <v>2711</v>
      </c>
    </row>
    <row r="3082" ht="25" customHeight="1" spans="1:4">
      <c r="A3082" s="2">
        <v>3081</v>
      </c>
      <c r="B3082" s="3" t="s">
        <v>2661</v>
      </c>
      <c r="C3082" s="3" t="str">
        <f>"王宇航"</f>
        <v>王宇航</v>
      </c>
      <c r="D3082" s="3" t="s">
        <v>2712</v>
      </c>
    </row>
    <row r="3083" ht="25" customHeight="1" spans="1:4">
      <c r="A3083" s="2">
        <v>3082</v>
      </c>
      <c r="B3083" s="3" t="s">
        <v>2661</v>
      </c>
      <c r="C3083" s="3" t="str">
        <f>"林国希"</f>
        <v>林国希</v>
      </c>
      <c r="D3083" s="3" t="s">
        <v>2713</v>
      </c>
    </row>
    <row r="3084" ht="25" customHeight="1" spans="1:4">
      <c r="A3084" s="2">
        <v>3083</v>
      </c>
      <c r="B3084" s="3" t="s">
        <v>2661</v>
      </c>
      <c r="C3084" s="3" t="str">
        <f>"苏晓智"</f>
        <v>苏晓智</v>
      </c>
      <c r="D3084" s="3" t="s">
        <v>2714</v>
      </c>
    </row>
    <row r="3085" ht="25" customHeight="1" spans="1:4">
      <c r="A3085" s="2">
        <v>3084</v>
      </c>
      <c r="B3085" s="3" t="s">
        <v>2661</v>
      </c>
      <c r="C3085" s="3" t="str">
        <f>"陈娇婧"</f>
        <v>陈娇婧</v>
      </c>
      <c r="D3085" s="3" t="s">
        <v>740</v>
      </c>
    </row>
    <row r="3086" ht="25" customHeight="1" spans="1:4">
      <c r="A3086" s="2">
        <v>3085</v>
      </c>
      <c r="B3086" s="3" t="s">
        <v>2661</v>
      </c>
      <c r="C3086" s="3" t="str">
        <f>"钟经美"</f>
        <v>钟经美</v>
      </c>
      <c r="D3086" s="3" t="s">
        <v>2715</v>
      </c>
    </row>
    <row r="3087" ht="25" customHeight="1" spans="1:4">
      <c r="A3087" s="2">
        <v>3086</v>
      </c>
      <c r="B3087" s="3" t="s">
        <v>2661</v>
      </c>
      <c r="C3087" s="3" t="str">
        <f>"向诗芮"</f>
        <v>向诗芮</v>
      </c>
      <c r="D3087" s="3" t="s">
        <v>2716</v>
      </c>
    </row>
    <row r="3088" ht="25" customHeight="1" spans="1:4">
      <c r="A3088" s="2">
        <v>3087</v>
      </c>
      <c r="B3088" s="3" t="s">
        <v>2661</v>
      </c>
      <c r="C3088" s="3" t="str">
        <f>"王祯祯"</f>
        <v>王祯祯</v>
      </c>
      <c r="D3088" s="3" t="s">
        <v>2717</v>
      </c>
    </row>
    <row r="3089" ht="25" customHeight="1" spans="1:4">
      <c r="A3089" s="2">
        <v>3088</v>
      </c>
      <c r="B3089" s="3" t="s">
        <v>2661</v>
      </c>
      <c r="C3089" s="3" t="str">
        <f>"张子君"</f>
        <v>张子君</v>
      </c>
      <c r="D3089" s="3" t="s">
        <v>2718</v>
      </c>
    </row>
    <row r="3090" ht="25" customHeight="1" spans="1:4">
      <c r="A3090" s="2">
        <v>3089</v>
      </c>
      <c r="B3090" s="3" t="s">
        <v>2661</v>
      </c>
      <c r="C3090" s="3" t="str">
        <f>"黄娟"</f>
        <v>黄娟</v>
      </c>
      <c r="D3090" s="3" t="s">
        <v>2719</v>
      </c>
    </row>
    <row r="3091" ht="25" customHeight="1" spans="1:4">
      <c r="A3091" s="2">
        <v>3090</v>
      </c>
      <c r="B3091" s="3" t="s">
        <v>2661</v>
      </c>
      <c r="C3091" s="3" t="str">
        <f>"陈丽慧"</f>
        <v>陈丽慧</v>
      </c>
      <c r="D3091" s="3" t="s">
        <v>2720</v>
      </c>
    </row>
    <row r="3092" ht="25" customHeight="1" spans="1:4">
      <c r="A3092" s="2">
        <v>3091</v>
      </c>
      <c r="B3092" s="3" t="s">
        <v>2661</v>
      </c>
      <c r="C3092" s="3" t="str">
        <f>"钟婷"</f>
        <v>钟婷</v>
      </c>
      <c r="D3092" s="3" t="s">
        <v>2721</v>
      </c>
    </row>
    <row r="3093" ht="25" customHeight="1" spans="1:4">
      <c r="A3093" s="2">
        <v>3092</v>
      </c>
      <c r="B3093" s="3" t="s">
        <v>2661</v>
      </c>
      <c r="C3093" s="3" t="str">
        <f>"廖贞贞"</f>
        <v>廖贞贞</v>
      </c>
      <c r="D3093" s="3" t="s">
        <v>250</v>
      </c>
    </row>
    <row r="3094" ht="25" customHeight="1" spans="1:4">
      <c r="A3094" s="2">
        <v>3093</v>
      </c>
      <c r="B3094" s="3" t="s">
        <v>2661</v>
      </c>
      <c r="C3094" s="3" t="str">
        <f>"云永衡"</f>
        <v>云永衡</v>
      </c>
      <c r="D3094" s="3" t="s">
        <v>2722</v>
      </c>
    </row>
    <row r="3095" ht="25" customHeight="1" spans="1:4">
      <c r="A3095" s="2">
        <v>3094</v>
      </c>
      <c r="B3095" s="3" t="s">
        <v>2661</v>
      </c>
      <c r="C3095" s="3" t="str">
        <f>"洪韦"</f>
        <v>洪韦</v>
      </c>
      <c r="D3095" s="3" t="s">
        <v>2723</v>
      </c>
    </row>
    <row r="3096" ht="25" customHeight="1" spans="1:4">
      <c r="A3096" s="2">
        <v>3095</v>
      </c>
      <c r="B3096" s="3" t="s">
        <v>2661</v>
      </c>
      <c r="C3096" s="3" t="str">
        <f>"李泰宇"</f>
        <v>李泰宇</v>
      </c>
      <c r="D3096" s="3" t="s">
        <v>2724</v>
      </c>
    </row>
    <row r="3097" ht="25" customHeight="1" spans="1:4">
      <c r="A3097" s="2">
        <v>3096</v>
      </c>
      <c r="B3097" s="3" t="s">
        <v>2661</v>
      </c>
      <c r="C3097" s="3" t="str">
        <f>"符湘翊"</f>
        <v>符湘翊</v>
      </c>
      <c r="D3097" s="3" t="s">
        <v>2725</v>
      </c>
    </row>
    <row r="3098" ht="25" customHeight="1" spans="1:4">
      <c r="A3098" s="2">
        <v>3097</v>
      </c>
      <c r="B3098" s="3" t="s">
        <v>2661</v>
      </c>
      <c r="C3098" s="3" t="str">
        <f>"许留旭"</f>
        <v>许留旭</v>
      </c>
      <c r="D3098" s="3" t="s">
        <v>2726</v>
      </c>
    </row>
    <row r="3099" ht="25" customHeight="1" spans="1:4">
      <c r="A3099" s="2">
        <v>3098</v>
      </c>
      <c r="B3099" s="3" t="s">
        <v>2661</v>
      </c>
      <c r="C3099" s="3" t="str">
        <f>"陈貌红"</f>
        <v>陈貌红</v>
      </c>
      <c r="D3099" s="3" t="s">
        <v>2727</v>
      </c>
    </row>
    <row r="3100" ht="25" customHeight="1" spans="1:4">
      <c r="A3100" s="2">
        <v>3099</v>
      </c>
      <c r="B3100" s="3" t="s">
        <v>2661</v>
      </c>
      <c r="C3100" s="3" t="str">
        <f>"邓弯弯"</f>
        <v>邓弯弯</v>
      </c>
      <c r="D3100" s="3" t="s">
        <v>2728</v>
      </c>
    </row>
    <row r="3101" ht="25" customHeight="1" spans="1:4">
      <c r="A3101" s="2">
        <v>3100</v>
      </c>
      <c r="B3101" s="3" t="s">
        <v>2661</v>
      </c>
      <c r="C3101" s="3" t="str">
        <f>"王槐政"</f>
        <v>王槐政</v>
      </c>
      <c r="D3101" s="3" t="s">
        <v>2729</v>
      </c>
    </row>
    <row r="3102" ht="25" customHeight="1" spans="1:4">
      <c r="A3102" s="2">
        <v>3101</v>
      </c>
      <c r="B3102" s="3" t="s">
        <v>2661</v>
      </c>
      <c r="C3102" s="3" t="str">
        <f>"邓小燕"</f>
        <v>邓小燕</v>
      </c>
      <c r="D3102" s="3" t="s">
        <v>2730</v>
      </c>
    </row>
    <row r="3103" ht="25" customHeight="1" spans="1:4">
      <c r="A3103" s="2">
        <v>3102</v>
      </c>
      <c r="B3103" s="3" t="s">
        <v>2661</v>
      </c>
      <c r="C3103" s="3" t="str">
        <f>"麦可茹"</f>
        <v>麦可茹</v>
      </c>
      <c r="D3103" s="3" t="s">
        <v>2731</v>
      </c>
    </row>
    <row r="3104" ht="25" customHeight="1" spans="1:4">
      <c r="A3104" s="2">
        <v>3103</v>
      </c>
      <c r="B3104" s="3" t="s">
        <v>2661</v>
      </c>
      <c r="C3104" s="3" t="str">
        <f>"王源"</f>
        <v>王源</v>
      </c>
      <c r="D3104" s="3" t="s">
        <v>2732</v>
      </c>
    </row>
    <row r="3105" ht="25" customHeight="1" spans="1:4">
      <c r="A3105" s="2">
        <v>3104</v>
      </c>
      <c r="B3105" s="3" t="s">
        <v>2661</v>
      </c>
      <c r="C3105" s="3" t="str">
        <f>"冯欢"</f>
        <v>冯欢</v>
      </c>
      <c r="D3105" s="3" t="s">
        <v>2733</v>
      </c>
    </row>
    <row r="3106" ht="25" customHeight="1" spans="1:4">
      <c r="A3106" s="2">
        <v>3105</v>
      </c>
      <c r="B3106" s="3" t="s">
        <v>2661</v>
      </c>
      <c r="C3106" s="3" t="str">
        <f>"陈志宇"</f>
        <v>陈志宇</v>
      </c>
      <c r="D3106" s="3" t="s">
        <v>2734</v>
      </c>
    </row>
    <row r="3107" ht="25" customHeight="1" spans="1:4">
      <c r="A3107" s="2">
        <v>3106</v>
      </c>
      <c r="B3107" s="3" t="s">
        <v>2661</v>
      </c>
      <c r="C3107" s="3" t="str">
        <f>"董睿娜"</f>
        <v>董睿娜</v>
      </c>
      <c r="D3107" s="3" t="s">
        <v>2735</v>
      </c>
    </row>
    <row r="3108" ht="25" customHeight="1" spans="1:4">
      <c r="A3108" s="2">
        <v>3107</v>
      </c>
      <c r="B3108" s="3" t="s">
        <v>2661</v>
      </c>
      <c r="C3108" s="3" t="str">
        <f>"李秀菊"</f>
        <v>李秀菊</v>
      </c>
      <c r="D3108" s="3" t="s">
        <v>2736</v>
      </c>
    </row>
    <row r="3109" ht="25" customHeight="1" spans="1:4">
      <c r="A3109" s="2">
        <v>3108</v>
      </c>
      <c r="B3109" s="3" t="s">
        <v>2661</v>
      </c>
      <c r="C3109" s="3" t="str">
        <f>"吴振平"</f>
        <v>吴振平</v>
      </c>
      <c r="D3109" s="3" t="s">
        <v>2737</v>
      </c>
    </row>
    <row r="3110" ht="25" customHeight="1" spans="1:4">
      <c r="A3110" s="2">
        <v>3109</v>
      </c>
      <c r="B3110" s="3" t="s">
        <v>2661</v>
      </c>
      <c r="C3110" s="3" t="str">
        <f>"周健鸿"</f>
        <v>周健鸿</v>
      </c>
      <c r="D3110" s="3" t="s">
        <v>2738</v>
      </c>
    </row>
    <row r="3111" ht="25" customHeight="1" spans="1:4">
      <c r="A3111" s="2">
        <v>3110</v>
      </c>
      <c r="B3111" s="3" t="s">
        <v>2661</v>
      </c>
      <c r="C3111" s="3" t="str">
        <f>"赵梁菁沁"</f>
        <v>赵梁菁沁</v>
      </c>
      <c r="D3111" s="3" t="s">
        <v>2739</v>
      </c>
    </row>
    <row r="3112" ht="25" customHeight="1" spans="1:4">
      <c r="A3112" s="2">
        <v>3111</v>
      </c>
      <c r="B3112" s="3" t="s">
        <v>2661</v>
      </c>
      <c r="C3112" s="3" t="str">
        <f>"张作丞"</f>
        <v>张作丞</v>
      </c>
      <c r="D3112" s="3" t="s">
        <v>2740</v>
      </c>
    </row>
    <row r="3113" ht="25" customHeight="1" spans="1:4">
      <c r="A3113" s="2">
        <v>3112</v>
      </c>
      <c r="B3113" s="3" t="s">
        <v>2661</v>
      </c>
      <c r="C3113" s="3" t="str">
        <f>"王惠"</f>
        <v>王惠</v>
      </c>
      <c r="D3113" s="3" t="s">
        <v>2741</v>
      </c>
    </row>
    <row r="3114" ht="25" customHeight="1" spans="1:4">
      <c r="A3114" s="2">
        <v>3113</v>
      </c>
      <c r="B3114" s="3" t="s">
        <v>2661</v>
      </c>
      <c r="C3114" s="3" t="str">
        <f>"王慧"</f>
        <v>王慧</v>
      </c>
      <c r="D3114" s="3" t="s">
        <v>2742</v>
      </c>
    </row>
    <row r="3115" ht="25" customHeight="1" spans="1:4">
      <c r="A3115" s="2">
        <v>3114</v>
      </c>
      <c r="B3115" s="3" t="s">
        <v>2661</v>
      </c>
      <c r="C3115" s="3" t="str">
        <f>"李淑颖"</f>
        <v>李淑颖</v>
      </c>
      <c r="D3115" s="3" t="s">
        <v>2743</v>
      </c>
    </row>
    <row r="3116" ht="25" customHeight="1" spans="1:4">
      <c r="A3116" s="2">
        <v>3115</v>
      </c>
      <c r="B3116" s="3" t="s">
        <v>2661</v>
      </c>
      <c r="C3116" s="3" t="str">
        <f>"周诗成"</f>
        <v>周诗成</v>
      </c>
      <c r="D3116" s="3" t="s">
        <v>2744</v>
      </c>
    </row>
    <row r="3117" ht="25" customHeight="1" spans="1:4">
      <c r="A3117" s="2">
        <v>3116</v>
      </c>
      <c r="B3117" s="3" t="s">
        <v>2661</v>
      </c>
      <c r="C3117" s="3" t="str">
        <f>"白京昇"</f>
        <v>白京昇</v>
      </c>
      <c r="D3117" s="3" t="s">
        <v>146</v>
      </c>
    </row>
    <row r="3118" ht="25" customHeight="1" spans="1:4">
      <c r="A3118" s="2">
        <v>3117</v>
      </c>
      <c r="B3118" s="3" t="s">
        <v>2661</v>
      </c>
      <c r="C3118" s="3" t="str">
        <f>"王云"</f>
        <v>王云</v>
      </c>
      <c r="D3118" s="3" t="s">
        <v>2745</v>
      </c>
    </row>
    <row r="3119" ht="25" customHeight="1" spans="1:4">
      <c r="A3119" s="2">
        <v>3118</v>
      </c>
      <c r="B3119" s="3" t="s">
        <v>2661</v>
      </c>
      <c r="C3119" s="3" t="str">
        <f>"王国珍"</f>
        <v>王国珍</v>
      </c>
      <c r="D3119" s="3" t="s">
        <v>633</v>
      </c>
    </row>
    <row r="3120" ht="25" customHeight="1" spans="1:4">
      <c r="A3120" s="2">
        <v>3119</v>
      </c>
      <c r="B3120" s="3" t="s">
        <v>2661</v>
      </c>
      <c r="C3120" s="3" t="str">
        <f>"王淑莹"</f>
        <v>王淑莹</v>
      </c>
      <c r="D3120" s="3" t="s">
        <v>2746</v>
      </c>
    </row>
    <row r="3121" ht="25" customHeight="1" spans="1:4">
      <c r="A3121" s="2">
        <v>3120</v>
      </c>
      <c r="B3121" s="3" t="s">
        <v>2661</v>
      </c>
      <c r="C3121" s="3" t="str">
        <f>"李彦成"</f>
        <v>李彦成</v>
      </c>
      <c r="D3121" s="3" t="s">
        <v>2747</v>
      </c>
    </row>
    <row r="3122" ht="25" customHeight="1" spans="1:4">
      <c r="A3122" s="2">
        <v>3121</v>
      </c>
      <c r="B3122" s="3" t="s">
        <v>2661</v>
      </c>
      <c r="C3122" s="3" t="str">
        <f>"云永慧"</f>
        <v>云永慧</v>
      </c>
      <c r="D3122" s="3" t="s">
        <v>2748</v>
      </c>
    </row>
    <row r="3123" ht="25" customHeight="1" spans="1:4">
      <c r="A3123" s="2">
        <v>3122</v>
      </c>
      <c r="B3123" s="3" t="s">
        <v>2661</v>
      </c>
      <c r="C3123" s="3" t="str">
        <f>"李海聪"</f>
        <v>李海聪</v>
      </c>
      <c r="D3123" s="3" t="s">
        <v>2749</v>
      </c>
    </row>
    <row r="3124" ht="25" customHeight="1" spans="1:4">
      <c r="A3124" s="2">
        <v>3123</v>
      </c>
      <c r="B3124" s="3" t="s">
        <v>2661</v>
      </c>
      <c r="C3124" s="3" t="str">
        <f>"韩雨婷"</f>
        <v>韩雨婷</v>
      </c>
      <c r="D3124" s="3" t="s">
        <v>2750</v>
      </c>
    </row>
    <row r="3125" ht="25" customHeight="1" spans="1:4">
      <c r="A3125" s="2">
        <v>3124</v>
      </c>
      <c r="B3125" s="3" t="s">
        <v>2661</v>
      </c>
      <c r="C3125" s="3" t="str">
        <f>"肖靖梅"</f>
        <v>肖靖梅</v>
      </c>
      <c r="D3125" s="3" t="s">
        <v>2751</v>
      </c>
    </row>
    <row r="3126" ht="25" customHeight="1" spans="1:4">
      <c r="A3126" s="2">
        <v>3125</v>
      </c>
      <c r="B3126" s="3" t="s">
        <v>2661</v>
      </c>
      <c r="C3126" s="3" t="str">
        <f>"梁盈"</f>
        <v>梁盈</v>
      </c>
      <c r="D3126" s="3" t="s">
        <v>2752</v>
      </c>
    </row>
    <row r="3127" ht="25" customHeight="1" spans="1:4">
      <c r="A3127" s="2">
        <v>3126</v>
      </c>
      <c r="B3127" s="3" t="s">
        <v>2661</v>
      </c>
      <c r="C3127" s="3" t="str">
        <f>"王芳"</f>
        <v>王芳</v>
      </c>
      <c r="D3127" s="3" t="s">
        <v>2753</v>
      </c>
    </row>
    <row r="3128" ht="25" customHeight="1" spans="1:4">
      <c r="A3128" s="2">
        <v>3127</v>
      </c>
      <c r="B3128" s="3" t="s">
        <v>2661</v>
      </c>
      <c r="C3128" s="3" t="str">
        <f>"唐玉环"</f>
        <v>唐玉环</v>
      </c>
      <c r="D3128" s="3" t="s">
        <v>2754</v>
      </c>
    </row>
    <row r="3129" ht="25" customHeight="1" spans="1:4">
      <c r="A3129" s="2">
        <v>3128</v>
      </c>
      <c r="B3129" s="3" t="s">
        <v>2661</v>
      </c>
      <c r="C3129" s="3" t="str">
        <f>"郑雅韵"</f>
        <v>郑雅韵</v>
      </c>
      <c r="D3129" s="3" t="s">
        <v>2755</v>
      </c>
    </row>
    <row r="3130" ht="25" customHeight="1" spans="1:4">
      <c r="A3130" s="2">
        <v>3129</v>
      </c>
      <c r="B3130" s="3" t="s">
        <v>2661</v>
      </c>
      <c r="C3130" s="3" t="str">
        <f>"李莹茹"</f>
        <v>李莹茹</v>
      </c>
      <c r="D3130" s="3" t="s">
        <v>2756</v>
      </c>
    </row>
    <row r="3131" ht="25" customHeight="1" spans="1:4">
      <c r="A3131" s="2">
        <v>3130</v>
      </c>
      <c r="B3131" s="3" t="s">
        <v>2661</v>
      </c>
      <c r="C3131" s="3" t="str">
        <f>"符显海"</f>
        <v>符显海</v>
      </c>
      <c r="D3131" s="3" t="s">
        <v>2757</v>
      </c>
    </row>
    <row r="3132" ht="25" customHeight="1" spans="1:4">
      <c r="A3132" s="2">
        <v>3131</v>
      </c>
      <c r="B3132" s="3" t="s">
        <v>2661</v>
      </c>
      <c r="C3132" s="3" t="str">
        <f>"邹琪"</f>
        <v>邹琪</v>
      </c>
      <c r="D3132" s="3" t="s">
        <v>2758</v>
      </c>
    </row>
    <row r="3133" ht="25" customHeight="1" spans="1:4">
      <c r="A3133" s="2">
        <v>3132</v>
      </c>
      <c r="B3133" s="3" t="s">
        <v>2661</v>
      </c>
      <c r="C3133" s="3" t="str">
        <f>"黄智"</f>
        <v>黄智</v>
      </c>
      <c r="D3133" s="3" t="s">
        <v>2759</v>
      </c>
    </row>
    <row r="3134" ht="25" customHeight="1" spans="1:4">
      <c r="A3134" s="2">
        <v>3133</v>
      </c>
      <c r="B3134" s="3" t="s">
        <v>2661</v>
      </c>
      <c r="C3134" s="3" t="str">
        <f>"张喜文"</f>
        <v>张喜文</v>
      </c>
      <c r="D3134" s="3" t="s">
        <v>2744</v>
      </c>
    </row>
    <row r="3135" ht="25" customHeight="1" spans="1:4">
      <c r="A3135" s="2">
        <v>3134</v>
      </c>
      <c r="B3135" s="3" t="s">
        <v>2661</v>
      </c>
      <c r="C3135" s="3" t="str">
        <f>"陈舒侗"</f>
        <v>陈舒侗</v>
      </c>
      <c r="D3135" s="3" t="s">
        <v>98</v>
      </c>
    </row>
    <row r="3136" ht="25" customHeight="1" spans="1:4">
      <c r="A3136" s="2">
        <v>3135</v>
      </c>
      <c r="B3136" s="3" t="s">
        <v>2661</v>
      </c>
      <c r="C3136" s="3" t="str">
        <f>"陈雪虹"</f>
        <v>陈雪虹</v>
      </c>
      <c r="D3136" s="3" t="s">
        <v>2760</v>
      </c>
    </row>
    <row r="3137" ht="25" customHeight="1" spans="1:4">
      <c r="A3137" s="2">
        <v>3136</v>
      </c>
      <c r="B3137" s="3" t="s">
        <v>2661</v>
      </c>
      <c r="C3137" s="3" t="str">
        <f>"符静"</f>
        <v>符静</v>
      </c>
      <c r="D3137" s="3" t="s">
        <v>2761</v>
      </c>
    </row>
    <row r="3138" ht="25" customHeight="1" spans="1:4">
      <c r="A3138" s="2">
        <v>3137</v>
      </c>
      <c r="B3138" s="3" t="s">
        <v>2661</v>
      </c>
      <c r="C3138" s="3" t="str">
        <f>"陈东湖"</f>
        <v>陈东湖</v>
      </c>
      <c r="D3138" s="3" t="s">
        <v>2762</v>
      </c>
    </row>
    <row r="3139" ht="25" customHeight="1" spans="1:4">
      <c r="A3139" s="2">
        <v>3138</v>
      </c>
      <c r="B3139" s="3" t="s">
        <v>2661</v>
      </c>
      <c r="C3139" s="3" t="str">
        <f>"黄家龙"</f>
        <v>黄家龙</v>
      </c>
      <c r="D3139" s="3" t="s">
        <v>2763</v>
      </c>
    </row>
    <row r="3140" ht="25" customHeight="1" spans="1:4">
      <c r="A3140" s="2">
        <v>3139</v>
      </c>
      <c r="B3140" s="3" t="s">
        <v>2661</v>
      </c>
      <c r="C3140" s="3" t="str">
        <f>"李少仪"</f>
        <v>李少仪</v>
      </c>
      <c r="D3140" s="3" t="s">
        <v>2764</v>
      </c>
    </row>
    <row r="3141" ht="25" customHeight="1" spans="1:4">
      <c r="A3141" s="2">
        <v>3140</v>
      </c>
      <c r="B3141" s="3" t="s">
        <v>2661</v>
      </c>
      <c r="C3141" s="3" t="str">
        <f>"邱梓兴"</f>
        <v>邱梓兴</v>
      </c>
      <c r="D3141" s="3" t="s">
        <v>2765</v>
      </c>
    </row>
    <row r="3142" ht="25" customHeight="1" spans="1:4">
      <c r="A3142" s="2">
        <v>3141</v>
      </c>
      <c r="B3142" s="3" t="s">
        <v>2661</v>
      </c>
      <c r="C3142" s="3" t="str">
        <f>"陈玉娇"</f>
        <v>陈玉娇</v>
      </c>
      <c r="D3142" s="3" t="s">
        <v>2766</v>
      </c>
    </row>
    <row r="3143" ht="25" customHeight="1" spans="1:4">
      <c r="A3143" s="2">
        <v>3142</v>
      </c>
      <c r="B3143" s="3" t="s">
        <v>2661</v>
      </c>
      <c r="C3143" s="3" t="str">
        <f>"曾令冰"</f>
        <v>曾令冰</v>
      </c>
      <c r="D3143" s="3" t="s">
        <v>952</v>
      </c>
    </row>
    <row r="3144" ht="25" customHeight="1" spans="1:4">
      <c r="A3144" s="2">
        <v>3143</v>
      </c>
      <c r="B3144" s="3" t="s">
        <v>2661</v>
      </c>
      <c r="C3144" s="3" t="str">
        <f>"黄琪"</f>
        <v>黄琪</v>
      </c>
      <c r="D3144" s="3" t="s">
        <v>2767</v>
      </c>
    </row>
    <row r="3145" ht="25" customHeight="1" spans="1:4">
      <c r="A3145" s="2">
        <v>3144</v>
      </c>
      <c r="B3145" s="3" t="s">
        <v>2661</v>
      </c>
      <c r="C3145" s="3" t="str">
        <f>"刘小翠"</f>
        <v>刘小翠</v>
      </c>
      <c r="D3145" s="3" t="s">
        <v>2768</v>
      </c>
    </row>
    <row r="3146" ht="25" customHeight="1" spans="1:4">
      <c r="A3146" s="2">
        <v>3145</v>
      </c>
      <c r="B3146" s="3" t="s">
        <v>2661</v>
      </c>
      <c r="C3146" s="3" t="str">
        <f>"朱奕霞"</f>
        <v>朱奕霞</v>
      </c>
      <c r="D3146" s="3" t="s">
        <v>2769</v>
      </c>
    </row>
    <row r="3147" ht="25" customHeight="1" spans="1:4">
      <c r="A3147" s="2">
        <v>3146</v>
      </c>
      <c r="B3147" s="3" t="s">
        <v>2661</v>
      </c>
      <c r="C3147" s="3" t="str">
        <f>"黎婉晶"</f>
        <v>黎婉晶</v>
      </c>
      <c r="D3147" s="3" t="s">
        <v>2770</v>
      </c>
    </row>
    <row r="3148" ht="25" customHeight="1" spans="1:4">
      <c r="A3148" s="2">
        <v>3147</v>
      </c>
      <c r="B3148" s="3" t="s">
        <v>2661</v>
      </c>
      <c r="C3148" s="3" t="str">
        <f>"符梦雯"</f>
        <v>符梦雯</v>
      </c>
      <c r="D3148" s="3" t="s">
        <v>2771</v>
      </c>
    </row>
    <row r="3149" ht="25" customHeight="1" spans="1:4">
      <c r="A3149" s="2">
        <v>3148</v>
      </c>
      <c r="B3149" s="3" t="s">
        <v>2661</v>
      </c>
      <c r="C3149" s="3" t="str">
        <f>"龙艺丹"</f>
        <v>龙艺丹</v>
      </c>
      <c r="D3149" s="3" t="s">
        <v>2772</v>
      </c>
    </row>
    <row r="3150" ht="25" customHeight="1" spans="1:4">
      <c r="A3150" s="2">
        <v>3149</v>
      </c>
      <c r="B3150" s="3" t="s">
        <v>2661</v>
      </c>
      <c r="C3150" s="3" t="str">
        <f>"林桂玲"</f>
        <v>林桂玲</v>
      </c>
      <c r="D3150" s="3" t="s">
        <v>1185</v>
      </c>
    </row>
    <row r="3151" ht="25" customHeight="1" spans="1:4">
      <c r="A3151" s="2">
        <v>3150</v>
      </c>
      <c r="B3151" s="3" t="s">
        <v>2661</v>
      </c>
      <c r="C3151" s="3" t="str">
        <f>"刘海明"</f>
        <v>刘海明</v>
      </c>
      <c r="D3151" s="3" t="s">
        <v>2773</v>
      </c>
    </row>
    <row r="3152" ht="25" customHeight="1" spans="1:4">
      <c r="A3152" s="2">
        <v>3151</v>
      </c>
      <c r="B3152" s="3" t="s">
        <v>2661</v>
      </c>
      <c r="C3152" s="3" t="str">
        <f>"金海银"</f>
        <v>金海银</v>
      </c>
      <c r="D3152" s="3" t="s">
        <v>2774</v>
      </c>
    </row>
    <row r="3153" ht="25" customHeight="1" spans="1:4">
      <c r="A3153" s="2">
        <v>3152</v>
      </c>
      <c r="B3153" s="3" t="s">
        <v>2661</v>
      </c>
      <c r="C3153" s="3" t="str">
        <f>"郑俊源"</f>
        <v>郑俊源</v>
      </c>
      <c r="D3153" s="3" t="s">
        <v>2775</v>
      </c>
    </row>
    <row r="3154" ht="25" customHeight="1" spans="1:4">
      <c r="A3154" s="2">
        <v>3153</v>
      </c>
      <c r="B3154" s="3" t="s">
        <v>2661</v>
      </c>
      <c r="C3154" s="3" t="str">
        <f>"李仲祥"</f>
        <v>李仲祥</v>
      </c>
      <c r="D3154" s="3" t="s">
        <v>2776</v>
      </c>
    </row>
    <row r="3155" ht="25" customHeight="1" spans="1:4">
      <c r="A3155" s="2">
        <v>3154</v>
      </c>
      <c r="B3155" s="3" t="s">
        <v>2661</v>
      </c>
      <c r="C3155" s="3" t="str">
        <f>"薛海娟"</f>
        <v>薛海娟</v>
      </c>
      <c r="D3155" s="3" t="s">
        <v>348</v>
      </c>
    </row>
    <row r="3156" ht="25" customHeight="1" spans="1:4">
      <c r="A3156" s="2">
        <v>3155</v>
      </c>
      <c r="B3156" s="3" t="s">
        <v>2661</v>
      </c>
      <c r="C3156" s="3" t="str">
        <f>"叶资博"</f>
        <v>叶资博</v>
      </c>
      <c r="D3156" s="3" t="s">
        <v>2777</v>
      </c>
    </row>
    <row r="3157" ht="25" customHeight="1" spans="1:4">
      <c r="A3157" s="2">
        <v>3156</v>
      </c>
      <c r="B3157" s="3" t="s">
        <v>2661</v>
      </c>
      <c r="C3157" s="3" t="str">
        <f>"吴运涛"</f>
        <v>吴运涛</v>
      </c>
      <c r="D3157" s="3" t="s">
        <v>2778</v>
      </c>
    </row>
    <row r="3158" ht="25" customHeight="1" spans="1:4">
      <c r="A3158" s="2">
        <v>3157</v>
      </c>
      <c r="B3158" s="3" t="s">
        <v>2661</v>
      </c>
      <c r="C3158" s="3" t="str">
        <f>"王龙威"</f>
        <v>王龙威</v>
      </c>
      <c r="D3158" s="3" t="s">
        <v>1886</v>
      </c>
    </row>
    <row r="3159" ht="25" customHeight="1" spans="1:4">
      <c r="A3159" s="2">
        <v>3158</v>
      </c>
      <c r="B3159" s="3" t="s">
        <v>2661</v>
      </c>
      <c r="C3159" s="3" t="str">
        <f>"李艳"</f>
        <v>李艳</v>
      </c>
      <c r="D3159" s="3" t="s">
        <v>2779</v>
      </c>
    </row>
    <row r="3160" ht="25" customHeight="1" spans="1:4">
      <c r="A3160" s="2">
        <v>3159</v>
      </c>
      <c r="B3160" s="3" t="s">
        <v>2661</v>
      </c>
      <c r="C3160" s="3" t="str">
        <f>"陈春雨"</f>
        <v>陈春雨</v>
      </c>
      <c r="D3160" s="3" t="s">
        <v>2780</v>
      </c>
    </row>
    <row r="3161" ht="25" customHeight="1" spans="1:4">
      <c r="A3161" s="2">
        <v>3160</v>
      </c>
      <c r="B3161" s="3" t="s">
        <v>2661</v>
      </c>
      <c r="C3161" s="3" t="str">
        <f>"夏小雨"</f>
        <v>夏小雨</v>
      </c>
      <c r="D3161" s="3" t="s">
        <v>2781</v>
      </c>
    </row>
    <row r="3162" ht="25" customHeight="1" spans="1:4">
      <c r="A3162" s="2">
        <v>3161</v>
      </c>
      <c r="B3162" s="3" t="s">
        <v>2661</v>
      </c>
      <c r="C3162" s="3" t="str">
        <f>"于民袖"</f>
        <v>于民袖</v>
      </c>
      <c r="D3162" s="3" t="s">
        <v>2782</v>
      </c>
    </row>
    <row r="3163" ht="25" customHeight="1" spans="1:4">
      <c r="A3163" s="2">
        <v>3162</v>
      </c>
      <c r="B3163" s="3" t="s">
        <v>2661</v>
      </c>
      <c r="C3163" s="3" t="str">
        <f>"秦雄杰"</f>
        <v>秦雄杰</v>
      </c>
      <c r="D3163" s="3" t="s">
        <v>2783</v>
      </c>
    </row>
    <row r="3164" ht="25" customHeight="1" spans="1:4">
      <c r="A3164" s="2">
        <v>3163</v>
      </c>
      <c r="B3164" s="3" t="s">
        <v>2661</v>
      </c>
      <c r="C3164" s="3" t="str">
        <f>"苏建锋"</f>
        <v>苏建锋</v>
      </c>
      <c r="D3164" s="3" t="s">
        <v>520</v>
      </c>
    </row>
    <row r="3165" ht="25" customHeight="1" spans="1:4">
      <c r="A3165" s="2">
        <v>3164</v>
      </c>
      <c r="B3165" s="3" t="s">
        <v>2661</v>
      </c>
      <c r="C3165" s="3" t="str">
        <f>"陈端祥"</f>
        <v>陈端祥</v>
      </c>
      <c r="D3165" s="3" t="s">
        <v>2784</v>
      </c>
    </row>
    <row r="3166" ht="25" customHeight="1" spans="1:4">
      <c r="A3166" s="2">
        <v>3165</v>
      </c>
      <c r="B3166" s="3" t="s">
        <v>2661</v>
      </c>
      <c r="C3166" s="3" t="str">
        <f>"王鹏"</f>
        <v>王鹏</v>
      </c>
      <c r="D3166" s="3" t="s">
        <v>2785</v>
      </c>
    </row>
    <row r="3167" ht="25" customHeight="1" spans="1:4">
      <c r="A3167" s="2">
        <v>3166</v>
      </c>
      <c r="B3167" s="3" t="s">
        <v>2661</v>
      </c>
      <c r="C3167" s="3" t="str">
        <f>"郑芮苗"</f>
        <v>郑芮苗</v>
      </c>
      <c r="D3167" s="3" t="s">
        <v>2786</v>
      </c>
    </row>
    <row r="3168" ht="25" customHeight="1" spans="1:4">
      <c r="A3168" s="2">
        <v>3167</v>
      </c>
      <c r="B3168" s="3" t="s">
        <v>2661</v>
      </c>
      <c r="C3168" s="3" t="str">
        <f>"关珊珊"</f>
        <v>关珊珊</v>
      </c>
      <c r="D3168" s="3" t="s">
        <v>2787</v>
      </c>
    </row>
    <row r="3169" ht="25" customHeight="1" spans="1:4">
      <c r="A3169" s="2">
        <v>3168</v>
      </c>
      <c r="B3169" s="3" t="s">
        <v>2661</v>
      </c>
      <c r="C3169" s="3" t="str">
        <f>"罗金斌"</f>
        <v>罗金斌</v>
      </c>
      <c r="D3169" s="3" t="s">
        <v>1114</v>
      </c>
    </row>
    <row r="3170" ht="25" customHeight="1" spans="1:4">
      <c r="A3170" s="2">
        <v>3169</v>
      </c>
      <c r="B3170" s="3" t="s">
        <v>2661</v>
      </c>
      <c r="C3170" s="3" t="str">
        <f>"王羿汝"</f>
        <v>王羿汝</v>
      </c>
      <c r="D3170" s="3" t="s">
        <v>2788</v>
      </c>
    </row>
    <row r="3171" ht="25" customHeight="1" spans="1:4">
      <c r="A3171" s="2">
        <v>3170</v>
      </c>
      <c r="B3171" s="3" t="s">
        <v>2661</v>
      </c>
      <c r="C3171" s="3" t="str">
        <f>"范博"</f>
        <v>范博</v>
      </c>
      <c r="D3171" s="3" t="s">
        <v>2789</v>
      </c>
    </row>
    <row r="3172" ht="25" customHeight="1" spans="1:4">
      <c r="A3172" s="2">
        <v>3171</v>
      </c>
      <c r="B3172" s="3" t="s">
        <v>2661</v>
      </c>
      <c r="C3172" s="3" t="str">
        <f>"安菲儿"</f>
        <v>安菲儿</v>
      </c>
      <c r="D3172" s="3" t="s">
        <v>2790</v>
      </c>
    </row>
    <row r="3173" ht="25" customHeight="1" spans="1:4">
      <c r="A3173" s="2">
        <v>3172</v>
      </c>
      <c r="B3173" s="3" t="s">
        <v>2661</v>
      </c>
      <c r="C3173" s="3" t="str">
        <f>"李芳妹"</f>
        <v>李芳妹</v>
      </c>
      <c r="D3173" s="3" t="s">
        <v>2791</v>
      </c>
    </row>
    <row r="3174" ht="25" customHeight="1" spans="1:4">
      <c r="A3174" s="2">
        <v>3173</v>
      </c>
      <c r="B3174" s="3" t="s">
        <v>2661</v>
      </c>
      <c r="C3174" s="3" t="str">
        <f>"孟扬"</f>
        <v>孟扬</v>
      </c>
      <c r="D3174" s="3" t="s">
        <v>2792</v>
      </c>
    </row>
    <row r="3175" ht="25" customHeight="1" spans="1:4">
      <c r="A3175" s="2">
        <v>3174</v>
      </c>
      <c r="B3175" s="3" t="s">
        <v>2661</v>
      </c>
      <c r="C3175" s="3" t="str">
        <f>"李明英"</f>
        <v>李明英</v>
      </c>
      <c r="D3175" s="3" t="s">
        <v>2793</v>
      </c>
    </row>
    <row r="3176" ht="25" customHeight="1" spans="1:4">
      <c r="A3176" s="2">
        <v>3175</v>
      </c>
      <c r="B3176" s="3" t="s">
        <v>2661</v>
      </c>
      <c r="C3176" s="3" t="str">
        <f>"罗大伟"</f>
        <v>罗大伟</v>
      </c>
      <c r="D3176" s="3" t="s">
        <v>2794</v>
      </c>
    </row>
    <row r="3177" ht="25" customHeight="1" spans="1:4">
      <c r="A3177" s="2">
        <v>3176</v>
      </c>
      <c r="B3177" s="3" t="s">
        <v>2661</v>
      </c>
      <c r="C3177" s="3" t="str">
        <f>"韩碧转"</f>
        <v>韩碧转</v>
      </c>
      <c r="D3177" s="3" t="s">
        <v>2795</v>
      </c>
    </row>
    <row r="3178" ht="25" customHeight="1" spans="1:4">
      <c r="A3178" s="2">
        <v>3177</v>
      </c>
      <c r="B3178" s="3" t="s">
        <v>2661</v>
      </c>
      <c r="C3178" s="3" t="str">
        <f>"吴奇"</f>
        <v>吴奇</v>
      </c>
      <c r="D3178" s="3" t="s">
        <v>2796</v>
      </c>
    </row>
    <row r="3179" ht="25" customHeight="1" spans="1:4">
      <c r="A3179" s="2">
        <v>3178</v>
      </c>
      <c r="B3179" s="3" t="s">
        <v>2661</v>
      </c>
      <c r="C3179" s="3" t="str">
        <f>"符乃已"</f>
        <v>符乃已</v>
      </c>
      <c r="D3179" s="3" t="s">
        <v>951</v>
      </c>
    </row>
    <row r="3180" ht="25" customHeight="1" spans="1:4">
      <c r="A3180" s="2">
        <v>3179</v>
      </c>
      <c r="B3180" s="3" t="s">
        <v>2661</v>
      </c>
      <c r="C3180" s="3" t="str">
        <f>"叶妍妍"</f>
        <v>叶妍妍</v>
      </c>
      <c r="D3180" s="3" t="s">
        <v>793</v>
      </c>
    </row>
    <row r="3181" ht="25" customHeight="1" spans="1:4">
      <c r="A3181" s="2">
        <v>3180</v>
      </c>
      <c r="B3181" s="3" t="s">
        <v>2661</v>
      </c>
      <c r="C3181" s="3" t="str">
        <f>"吴方玲"</f>
        <v>吴方玲</v>
      </c>
      <c r="D3181" s="3" t="s">
        <v>2797</v>
      </c>
    </row>
    <row r="3182" ht="25" customHeight="1" spans="1:4">
      <c r="A3182" s="2">
        <v>3181</v>
      </c>
      <c r="B3182" s="3" t="s">
        <v>2661</v>
      </c>
      <c r="C3182" s="3" t="str">
        <f>"麦文芳"</f>
        <v>麦文芳</v>
      </c>
      <c r="D3182" s="3" t="s">
        <v>2798</v>
      </c>
    </row>
    <row r="3183" ht="25" customHeight="1" spans="1:4">
      <c r="A3183" s="2">
        <v>3182</v>
      </c>
      <c r="B3183" s="3" t="s">
        <v>2661</v>
      </c>
      <c r="C3183" s="3" t="str">
        <f>"王越"</f>
        <v>王越</v>
      </c>
      <c r="D3183" s="3" t="s">
        <v>2799</v>
      </c>
    </row>
    <row r="3184" ht="25" customHeight="1" spans="1:4">
      <c r="A3184" s="2">
        <v>3183</v>
      </c>
      <c r="B3184" s="3" t="s">
        <v>2661</v>
      </c>
      <c r="C3184" s="3" t="str">
        <f>"陈冬霞"</f>
        <v>陈冬霞</v>
      </c>
      <c r="D3184" s="3" t="s">
        <v>2800</v>
      </c>
    </row>
    <row r="3185" ht="25" customHeight="1" spans="1:4">
      <c r="A3185" s="2">
        <v>3184</v>
      </c>
      <c r="B3185" s="3" t="s">
        <v>2661</v>
      </c>
      <c r="C3185" s="3" t="str">
        <f>"吴可斌"</f>
        <v>吴可斌</v>
      </c>
      <c r="D3185" s="3" t="s">
        <v>2801</v>
      </c>
    </row>
    <row r="3186" ht="25" customHeight="1" spans="1:4">
      <c r="A3186" s="2">
        <v>3185</v>
      </c>
      <c r="B3186" s="3" t="s">
        <v>2661</v>
      </c>
      <c r="C3186" s="3" t="str">
        <f>"王艳"</f>
        <v>王艳</v>
      </c>
      <c r="D3186" s="3" t="s">
        <v>2802</v>
      </c>
    </row>
    <row r="3187" ht="25" customHeight="1" spans="1:4">
      <c r="A3187" s="2">
        <v>3186</v>
      </c>
      <c r="B3187" s="3" t="s">
        <v>2661</v>
      </c>
      <c r="C3187" s="3" t="str">
        <f>"李香风"</f>
        <v>李香风</v>
      </c>
      <c r="D3187" s="3" t="s">
        <v>2803</v>
      </c>
    </row>
    <row r="3188" ht="25" customHeight="1" spans="1:4">
      <c r="A3188" s="2">
        <v>3187</v>
      </c>
      <c r="B3188" s="3" t="s">
        <v>2661</v>
      </c>
      <c r="C3188" s="3" t="str">
        <f>"陈丁云"</f>
        <v>陈丁云</v>
      </c>
      <c r="D3188" s="3" t="s">
        <v>965</v>
      </c>
    </row>
    <row r="3189" ht="25" customHeight="1" spans="1:4">
      <c r="A3189" s="2">
        <v>3188</v>
      </c>
      <c r="B3189" s="3" t="s">
        <v>2661</v>
      </c>
      <c r="C3189" s="3" t="str">
        <f>"王和玉"</f>
        <v>王和玉</v>
      </c>
      <c r="D3189" s="3" t="s">
        <v>2804</v>
      </c>
    </row>
    <row r="3190" ht="25" customHeight="1" spans="1:4">
      <c r="A3190" s="2">
        <v>3189</v>
      </c>
      <c r="B3190" s="3" t="s">
        <v>2661</v>
      </c>
      <c r="C3190" s="3" t="str">
        <f>"李化蝶"</f>
        <v>李化蝶</v>
      </c>
      <c r="D3190" s="3" t="s">
        <v>2805</v>
      </c>
    </row>
    <row r="3191" ht="25" customHeight="1" spans="1:4">
      <c r="A3191" s="2">
        <v>3190</v>
      </c>
      <c r="B3191" s="3" t="s">
        <v>2661</v>
      </c>
      <c r="C3191" s="3" t="str">
        <f>"林之宜"</f>
        <v>林之宜</v>
      </c>
      <c r="D3191" s="3" t="s">
        <v>2806</v>
      </c>
    </row>
    <row r="3192" ht="25" customHeight="1" spans="1:4">
      <c r="A3192" s="2">
        <v>3191</v>
      </c>
      <c r="B3192" s="3" t="s">
        <v>2661</v>
      </c>
      <c r="C3192" s="3" t="str">
        <f>"王桂波"</f>
        <v>王桂波</v>
      </c>
      <c r="D3192" s="3" t="s">
        <v>2807</v>
      </c>
    </row>
    <row r="3193" ht="25" customHeight="1" spans="1:4">
      <c r="A3193" s="2">
        <v>3192</v>
      </c>
      <c r="B3193" s="3" t="s">
        <v>2661</v>
      </c>
      <c r="C3193" s="3" t="str">
        <f>"吴小慧"</f>
        <v>吴小慧</v>
      </c>
      <c r="D3193" s="3" t="s">
        <v>2808</v>
      </c>
    </row>
    <row r="3194" ht="25" customHeight="1" spans="1:4">
      <c r="A3194" s="2">
        <v>3193</v>
      </c>
      <c r="B3194" s="3" t="s">
        <v>2661</v>
      </c>
      <c r="C3194" s="3" t="str">
        <f>"张琼琳"</f>
        <v>张琼琳</v>
      </c>
      <c r="D3194" s="3" t="s">
        <v>2809</v>
      </c>
    </row>
    <row r="3195" ht="25" customHeight="1" spans="1:4">
      <c r="A3195" s="2">
        <v>3194</v>
      </c>
      <c r="B3195" s="3" t="s">
        <v>2661</v>
      </c>
      <c r="C3195" s="3" t="str">
        <f>"陈克涛"</f>
        <v>陈克涛</v>
      </c>
      <c r="D3195" s="3" t="s">
        <v>2810</v>
      </c>
    </row>
    <row r="3196" ht="25" customHeight="1" spans="1:4">
      <c r="A3196" s="2">
        <v>3195</v>
      </c>
      <c r="B3196" s="3" t="s">
        <v>2661</v>
      </c>
      <c r="C3196" s="3" t="str">
        <f>"盛键"</f>
        <v>盛键</v>
      </c>
      <c r="D3196" s="3" t="s">
        <v>2811</v>
      </c>
    </row>
    <row r="3197" ht="25" customHeight="1" spans="1:4">
      <c r="A3197" s="2">
        <v>3196</v>
      </c>
      <c r="B3197" s="3" t="s">
        <v>2661</v>
      </c>
      <c r="C3197" s="3" t="str">
        <f>"邓溢柃"</f>
        <v>邓溢柃</v>
      </c>
      <c r="D3197" s="3" t="s">
        <v>2812</v>
      </c>
    </row>
    <row r="3198" ht="25" customHeight="1" spans="1:4">
      <c r="A3198" s="2">
        <v>3197</v>
      </c>
      <c r="B3198" s="3" t="s">
        <v>2661</v>
      </c>
      <c r="C3198" s="3" t="str">
        <f>"江腾龙"</f>
        <v>江腾龙</v>
      </c>
      <c r="D3198" s="3" t="s">
        <v>2813</v>
      </c>
    </row>
    <row r="3199" ht="25" customHeight="1" spans="1:4">
      <c r="A3199" s="2">
        <v>3198</v>
      </c>
      <c r="B3199" s="3" t="s">
        <v>2661</v>
      </c>
      <c r="C3199" s="3" t="str">
        <f>"陈雪香"</f>
        <v>陈雪香</v>
      </c>
      <c r="D3199" s="3" t="s">
        <v>2814</v>
      </c>
    </row>
    <row r="3200" ht="25" customHeight="1" spans="1:4">
      <c r="A3200" s="2">
        <v>3199</v>
      </c>
      <c r="B3200" s="3" t="s">
        <v>2661</v>
      </c>
      <c r="C3200" s="3" t="str">
        <f>"潘熙元"</f>
        <v>潘熙元</v>
      </c>
      <c r="D3200" s="3" t="s">
        <v>1363</v>
      </c>
    </row>
    <row r="3201" ht="25" customHeight="1" spans="1:4">
      <c r="A3201" s="2">
        <v>3200</v>
      </c>
      <c r="B3201" s="3" t="s">
        <v>2661</v>
      </c>
      <c r="C3201" s="3" t="str">
        <f>"张倚"</f>
        <v>张倚</v>
      </c>
      <c r="D3201" s="3" t="s">
        <v>2815</v>
      </c>
    </row>
    <row r="3202" ht="25" customHeight="1" spans="1:4">
      <c r="A3202" s="2">
        <v>3201</v>
      </c>
      <c r="B3202" s="3" t="s">
        <v>2661</v>
      </c>
      <c r="C3202" s="3" t="str">
        <f>"钟慧卿"</f>
        <v>钟慧卿</v>
      </c>
      <c r="D3202" s="3" t="s">
        <v>2816</v>
      </c>
    </row>
    <row r="3203" ht="25" customHeight="1" spans="1:4">
      <c r="A3203" s="2">
        <v>3202</v>
      </c>
      <c r="B3203" s="3" t="s">
        <v>2661</v>
      </c>
      <c r="C3203" s="3" t="str">
        <f>"陈诗婷"</f>
        <v>陈诗婷</v>
      </c>
      <c r="D3203" s="3" t="s">
        <v>2817</v>
      </c>
    </row>
    <row r="3204" ht="25" customHeight="1" spans="1:4">
      <c r="A3204" s="2">
        <v>3203</v>
      </c>
      <c r="B3204" s="3" t="s">
        <v>2661</v>
      </c>
      <c r="C3204" s="3" t="str">
        <f>"曾雪光"</f>
        <v>曾雪光</v>
      </c>
      <c r="D3204" s="3" t="s">
        <v>1551</v>
      </c>
    </row>
    <row r="3205" ht="25" customHeight="1" spans="1:4">
      <c r="A3205" s="2">
        <v>3204</v>
      </c>
      <c r="B3205" s="3" t="s">
        <v>2661</v>
      </c>
      <c r="C3205" s="3" t="str">
        <f>"李斌斌"</f>
        <v>李斌斌</v>
      </c>
      <c r="D3205" s="3" t="s">
        <v>2818</v>
      </c>
    </row>
    <row r="3206" ht="25" customHeight="1" spans="1:4">
      <c r="A3206" s="2">
        <v>3205</v>
      </c>
      <c r="B3206" s="3" t="s">
        <v>2661</v>
      </c>
      <c r="C3206" s="3" t="str">
        <f>"王瑶瑟"</f>
        <v>王瑶瑟</v>
      </c>
      <c r="D3206" s="3" t="s">
        <v>2819</v>
      </c>
    </row>
    <row r="3207" ht="25" customHeight="1" spans="1:4">
      <c r="A3207" s="2">
        <v>3206</v>
      </c>
      <c r="B3207" s="3" t="s">
        <v>2661</v>
      </c>
      <c r="C3207" s="3" t="str">
        <f>"郭丽霞"</f>
        <v>郭丽霞</v>
      </c>
      <c r="D3207" s="3" t="s">
        <v>2820</v>
      </c>
    </row>
    <row r="3208" ht="25" customHeight="1" spans="1:4">
      <c r="A3208" s="2">
        <v>3207</v>
      </c>
      <c r="B3208" s="3" t="s">
        <v>2661</v>
      </c>
      <c r="C3208" s="3" t="str">
        <f>"吴清丰"</f>
        <v>吴清丰</v>
      </c>
      <c r="D3208" s="3" t="s">
        <v>2821</v>
      </c>
    </row>
    <row r="3209" ht="25" customHeight="1" spans="1:4">
      <c r="A3209" s="2">
        <v>3208</v>
      </c>
      <c r="B3209" s="3" t="s">
        <v>2661</v>
      </c>
      <c r="C3209" s="3" t="str">
        <f>"周芯如"</f>
        <v>周芯如</v>
      </c>
      <c r="D3209" s="3" t="s">
        <v>1601</v>
      </c>
    </row>
    <row r="3210" ht="25" customHeight="1" spans="1:4">
      <c r="A3210" s="2">
        <v>3209</v>
      </c>
      <c r="B3210" s="3" t="s">
        <v>2661</v>
      </c>
      <c r="C3210" s="3" t="str">
        <f>"周秀超"</f>
        <v>周秀超</v>
      </c>
      <c r="D3210" s="3" t="s">
        <v>2822</v>
      </c>
    </row>
    <row r="3211" ht="25" customHeight="1" spans="1:4">
      <c r="A3211" s="2">
        <v>3210</v>
      </c>
      <c r="B3211" s="3" t="s">
        <v>2661</v>
      </c>
      <c r="C3211" s="3" t="str">
        <f>"朱诗蕾"</f>
        <v>朱诗蕾</v>
      </c>
      <c r="D3211" s="3" t="s">
        <v>2823</v>
      </c>
    </row>
    <row r="3212" ht="25" customHeight="1" spans="1:4">
      <c r="A3212" s="2">
        <v>3211</v>
      </c>
      <c r="B3212" s="3" t="s">
        <v>2661</v>
      </c>
      <c r="C3212" s="3" t="str">
        <f>"章书玮"</f>
        <v>章书玮</v>
      </c>
      <c r="D3212" s="3" t="s">
        <v>2677</v>
      </c>
    </row>
    <row r="3213" ht="25" customHeight="1" spans="1:4">
      <c r="A3213" s="2">
        <v>3212</v>
      </c>
      <c r="B3213" s="3" t="s">
        <v>2661</v>
      </c>
      <c r="C3213" s="3" t="str">
        <f>"李小生"</f>
        <v>李小生</v>
      </c>
      <c r="D3213" s="3" t="s">
        <v>2824</v>
      </c>
    </row>
    <row r="3214" ht="25" customHeight="1" spans="1:4">
      <c r="A3214" s="2">
        <v>3213</v>
      </c>
      <c r="B3214" s="3" t="s">
        <v>2661</v>
      </c>
      <c r="C3214" s="3" t="str">
        <f>"郑尹"</f>
        <v>郑尹</v>
      </c>
      <c r="D3214" s="3" t="s">
        <v>2825</v>
      </c>
    </row>
    <row r="3215" ht="25" customHeight="1" spans="1:4">
      <c r="A3215" s="2">
        <v>3214</v>
      </c>
      <c r="B3215" s="3" t="s">
        <v>2661</v>
      </c>
      <c r="C3215" s="3" t="str">
        <f>"梁燕"</f>
        <v>梁燕</v>
      </c>
      <c r="D3215" s="3" t="s">
        <v>2826</v>
      </c>
    </row>
    <row r="3216" ht="25" customHeight="1" spans="1:4">
      <c r="A3216" s="2">
        <v>3215</v>
      </c>
      <c r="B3216" s="3" t="s">
        <v>2661</v>
      </c>
      <c r="C3216" s="3" t="str">
        <f>"孙琳"</f>
        <v>孙琳</v>
      </c>
      <c r="D3216" s="3" t="s">
        <v>2827</v>
      </c>
    </row>
    <row r="3217" ht="25" customHeight="1" spans="1:4">
      <c r="A3217" s="2">
        <v>3216</v>
      </c>
      <c r="B3217" s="3" t="s">
        <v>2661</v>
      </c>
      <c r="C3217" s="3" t="str">
        <f>"覃宁宁"</f>
        <v>覃宁宁</v>
      </c>
      <c r="D3217" s="3" t="s">
        <v>2828</v>
      </c>
    </row>
    <row r="3218" ht="25" customHeight="1" spans="1:4">
      <c r="A3218" s="2">
        <v>3217</v>
      </c>
      <c r="B3218" s="3" t="s">
        <v>2661</v>
      </c>
      <c r="C3218" s="3" t="str">
        <f>"陈关萍"</f>
        <v>陈关萍</v>
      </c>
      <c r="D3218" s="3" t="s">
        <v>2829</v>
      </c>
    </row>
    <row r="3219" ht="25" customHeight="1" spans="1:4">
      <c r="A3219" s="2">
        <v>3218</v>
      </c>
      <c r="B3219" s="3" t="s">
        <v>2661</v>
      </c>
      <c r="C3219" s="3" t="str">
        <f>"周静仪"</f>
        <v>周静仪</v>
      </c>
      <c r="D3219" s="3" t="s">
        <v>880</v>
      </c>
    </row>
    <row r="3220" ht="25" customHeight="1" spans="1:4">
      <c r="A3220" s="2">
        <v>3219</v>
      </c>
      <c r="B3220" s="3" t="s">
        <v>2661</v>
      </c>
      <c r="C3220" s="3" t="str">
        <f>"王颖林"</f>
        <v>王颖林</v>
      </c>
      <c r="D3220" s="3" t="s">
        <v>2830</v>
      </c>
    </row>
    <row r="3221" ht="25" customHeight="1" spans="1:4">
      <c r="A3221" s="2">
        <v>3220</v>
      </c>
      <c r="B3221" s="3" t="s">
        <v>2661</v>
      </c>
      <c r="C3221" s="3" t="str">
        <f>"汪源"</f>
        <v>汪源</v>
      </c>
      <c r="D3221" s="3" t="s">
        <v>2831</v>
      </c>
    </row>
    <row r="3222" ht="25" customHeight="1" spans="1:4">
      <c r="A3222" s="2">
        <v>3221</v>
      </c>
      <c r="B3222" s="3" t="s">
        <v>2661</v>
      </c>
      <c r="C3222" s="3" t="str">
        <f>"伍霞丽"</f>
        <v>伍霞丽</v>
      </c>
      <c r="D3222" s="3" t="s">
        <v>2832</v>
      </c>
    </row>
    <row r="3223" ht="25" customHeight="1" spans="1:4">
      <c r="A3223" s="2">
        <v>3222</v>
      </c>
      <c r="B3223" s="3" t="s">
        <v>2661</v>
      </c>
      <c r="C3223" s="3" t="str">
        <f>"陈丹"</f>
        <v>陈丹</v>
      </c>
      <c r="D3223" s="3" t="s">
        <v>2833</v>
      </c>
    </row>
    <row r="3224" ht="25" customHeight="1" spans="1:4">
      <c r="A3224" s="2">
        <v>3223</v>
      </c>
      <c r="B3224" s="3" t="s">
        <v>2661</v>
      </c>
      <c r="C3224" s="3" t="str">
        <f>"王桂钧"</f>
        <v>王桂钧</v>
      </c>
      <c r="D3224" s="3" t="s">
        <v>1697</v>
      </c>
    </row>
    <row r="3225" ht="25" customHeight="1" spans="1:4">
      <c r="A3225" s="2">
        <v>3224</v>
      </c>
      <c r="B3225" s="3" t="s">
        <v>2661</v>
      </c>
      <c r="C3225" s="3" t="str">
        <f>"梁秀花"</f>
        <v>梁秀花</v>
      </c>
      <c r="D3225" s="3" t="s">
        <v>2834</v>
      </c>
    </row>
    <row r="3226" ht="25" customHeight="1" spans="1:4">
      <c r="A3226" s="2">
        <v>3225</v>
      </c>
      <c r="B3226" s="3" t="s">
        <v>2661</v>
      </c>
      <c r="C3226" s="3" t="str">
        <f>"符鹤玲"</f>
        <v>符鹤玲</v>
      </c>
      <c r="D3226" s="3" t="s">
        <v>2835</v>
      </c>
    </row>
    <row r="3227" ht="25" customHeight="1" spans="1:4">
      <c r="A3227" s="2">
        <v>3226</v>
      </c>
      <c r="B3227" s="3" t="s">
        <v>2661</v>
      </c>
      <c r="C3227" s="3" t="str">
        <f>"陈锦儒"</f>
        <v>陈锦儒</v>
      </c>
      <c r="D3227" s="3" t="s">
        <v>1364</v>
      </c>
    </row>
    <row r="3228" ht="25" customHeight="1" spans="1:4">
      <c r="A3228" s="2">
        <v>3227</v>
      </c>
      <c r="B3228" s="3" t="s">
        <v>2661</v>
      </c>
      <c r="C3228" s="3" t="str">
        <f>"陈苏怡"</f>
        <v>陈苏怡</v>
      </c>
      <c r="D3228" s="3" t="s">
        <v>277</v>
      </c>
    </row>
    <row r="3229" ht="25" customHeight="1" spans="1:4">
      <c r="A3229" s="2">
        <v>3228</v>
      </c>
      <c r="B3229" s="3" t="s">
        <v>2661</v>
      </c>
      <c r="C3229" s="3" t="str">
        <f>"吴清旭"</f>
        <v>吴清旭</v>
      </c>
      <c r="D3229" s="3" t="s">
        <v>2836</v>
      </c>
    </row>
    <row r="3230" ht="25" customHeight="1" spans="1:4">
      <c r="A3230" s="2">
        <v>3229</v>
      </c>
      <c r="B3230" s="3" t="s">
        <v>2661</v>
      </c>
      <c r="C3230" s="3" t="str">
        <f>"黄春竹"</f>
        <v>黄春竹</v>
      </c>
      <c r="D3230" s="3" t="s">
        <v>2837</v>
      </c>
    </row>
    <row r="3231" ht="25" customHeight="1" spans="1:4">
      <c r="A3231" s="2">
        <v>3230</v>
      </c>
      <c r="B3231" s="3" t="s">
        <v>2661</v>
      </c>
      <c r="C3231" s="3" t="str">
        <f>"蔡甫芳"</f>
        <v>蔡甫芳</v>
      </c>
      <c r="D3231" s="3" t="s">
        <v>2838</v>
      </c>
    </row>
    <row r="3232" ht="25" customHeight="1" spans="1:4">
      <c r="A3232" s="2">
        <v>3231</v>
      </c>
      <c r="B3232" s="3" t="s">
        <v>2661</v>
      </c>
      <c r="C3232" s="3" t="str">
        <f>"郑莹莹"</f>
        <v>郑莹莹</v>
      </c>
      <c r="D3232" s="3" t="s">
        <v>849</v>
      </c>
    </row>
    <row r="3233" ht="25" customHeight="1" spans="1:4">
      <c r="A3233" s="2">
        <v>3232</v>
      </c>
      <c r="B3233" s="3" t="s">
        <v>2661</v>
      </c>
      <c r="C3233" s="3" t="str">
        <f>"杜治泽"</f>
        <v>杜治泽</v>
      </c>
      <c r="D3233" s="3" t="s">
        <v>2839</v>
      </c>
    </row>
    <row r="3234" ht="25" customHeight="1" spans="1:4">
      <c r="A3234" s="2">
        <v>3233</v>
      </c>
      <c r="B3234" s="3" t="s">
        <v>2661</v>
      </c>
      <c r="C3234" s="3" t="str">
        <f>"郑欣欣"</f>
        <v>郑欣欣</v>
      </c>
      <c r="D3234" s="3" t="s">
        <v>2816</v>
      </c>
    </row>
    <row r="3235" ht="25" customHeight="1" spans="1:4">
      <c r="A3235" s="2">
        <v>3234</v>
      </c>
      <c r="B3235" s="3" t="s">
        <v>2661</v>
      </c>
      <c r="C3235" s="3" t="str">
        <f>"王小威"</f>
        <v>王小威</v>
      </c>
      <c r="D3235" s="3" t="s">
        <v>2840</v>
      </c>
    </row>
    <row r="3236" ht="25" customHeight="1" spans="1:4">
      <c r="A3236" s="2">
        <v>3235</v>
      </c>
      <c r="B3236" s="3" t="s">
        <v>2661</v>
      </c>
      <c r="C3236" s="3" t="str">
        <f>"蔡艺"</f>
        <v>蔡艺</v>
      </c>
      <c r="D3236" s="3" t="s">
        <v>607</v>
      </c>
    </row>
    <row r="3237" ht="25" customHeight="1" spans="1:4">
      <c r="A3237" s="2">
        <v>3236</v>
      </c>
      <c r="B3237" s="3" t="s">
        <v>2661</v>
      </c>
      <c r="C3237" s="3" t="str">
        <f>"陈思妤"</f>
        <v>陈思妤</v>
      </c>
      <c r="D3237" s="3" t="s">
        <v>1404</v>
      </c>
    </row>
    <row r="3238" ht="25" customHeight="1" spans="1:4">
      <c r="A3238" s="2">
        <v>3237</v>
      </c>
      <c r="B3238" s="3" t="s">
        <v>2661</v>
      </c>
      <c r="C3238" s="3" t="str">
        <f>"宋晓娜"</f>
        <v>宋晓娜</v>
      </c>
      <c r="D3238" s="3" t="s">
        <v>2841</v>
      </c>
    </row>
    <row r="3239" ht="25" customHeight="1" spans="1:4">
      <c r="A3239" s="2">
        <v>3238</v>
      </c>
      <c r="B3239" s="3" t="s">
        <v>2661</v>
      </c>
      <c r="C3239" s="3" t="str">
        <f>"陈赛琳"</f>
        <v>陈赛琳</v>
      </c>
      <c r="D3239" s="3" t="s">
        <v>2842</v>
      </c>
    </row>
    <row r="3240" ht="25" customHeight="1" spans="1:4">
      <c r="A3240" s="2">
        <v>3239</v>
      </c>
      <c r="B3240" s="3" t="s">
        <v>2661</v>
      </c>
      <c r="C3240" s="3" t="str">
        <f>"陈太苗"</f>
        <v>陈太苗</v>
      </c>
      <c r="D3240" s="3" t="s">
        <v>2843</v>
      </c>
    </row>
    <row r="3241" ht="25" customHeight="1" spans="1:4">
      <c r="A3241" s="2">
        <v>3240</v>
      </c>
      <c r="B3241" s="3" t="s">
        <v>2661</v>
      </c>
      <c r="C3241" s="3" t="str">
        <f>"郭艺杰"</f>
        <v>郭艺杰</v>
      </c>
      <c r="D3241" s="3" t="s">
        <v>2844</v>
      </c>
    </row>
    <row r="3242" ht="25" customHeight="1" spans="1:4">
      <c r="A3242" s="2">
        <v>3241</v>
      </c>
      <c r="B3242" s="3" t="s">
        <v>2661</v>
      </c>
      <c r="C3242" s="3" t="str">
        <f>"陈益富"</f>
        <v>陈益富</v>
      </c>
      <c r="D3242" s="3" t="s">
        <v>2845</v>
      </c>
    </row>
    <row r="3243" ht="25" customHeight="1" spans="1:4">
      <c r="A3243" s="2">
        <v>3242</v>
      </c>
      <c r="B3243" s="3" t="s">
        <v>2661</v>
      </c>
      <c r="C3243" s="3" t="str">
        <f>"阮丽君"</f>
        <v>阮丽君</v>
      </c>
      <c r="D3243" s="3" t="s">
        <v>2846</v>
      </c>
    </row>
    <row r="3244" ht="25" customHeight="1" spans="1:4">
      <c r="A3244" s="2">
        <v>3243</v>
      </c>
      <c r="B3244" s="3" t="s">
        <v>2661</v>
      </c>
      <c r="C3244" s="3" t="str">
        <f>"王曼"</f>
        <v>王曼</v>
      </c>
      <c r="D3244" s="3" t="s">
        <v>2847</v>
      </c>
    </row>
    <row r="3245" ht="25" customHeight="1" spans="1:4">
      <c r="A3245" s="2">
        <v>3244</v>
      </c>
      <c r="B3245" s="3" t="s">
        <v>2661</v>
      </c>
      <c r="C3245" s="3" t="str">
        <f>"陈学皇"</f>
        <v>陈学皇</v>
      </c>
      <c r="D3245" s="3" t="s">
        <v>1137</v>
      </c>
    </row>
    <row r="3246" ht="25" customHeight="1" spans="1:4">
      <c r="A3246" s="2">
        <v>3245</v>
      </c>
      <c r="B3246" s="3" t="s">
        <v>2661</v>
      </c>
      <c r="C3246" s="3" t="str">
        <f>"万武彬"</f>
        <v>万武彬</v>
      </c>
      <c r="D3246" s="3" t="s">
        <v>2848</v>
      </c>
    </row>
    <row r="3247" ht="25" customHeight="1" spans="1:4">
      <c r="A3247" s="2">
        <v>3246</v>
      </c>
      <c r="B3247" s="3" t="s">
        <v>2661</v>
      </c>
      <c r="C3247" s="3" t="str">
        <f>"周奕岑"</f>
        <v>周奕岑</v>
      </c>
      <c r="D3247" s="3" t="s">
        <v>2849</v>
      </c>
    </row>
    <row r="3248" ht="25" customHeight="1" spans="1:4">
      <c r="A3248" s="2">
        <v>3247</v>
      </c>
      <c r="B3248" s="3" t="s">
        <v>2661</v>
      </c>
      <c r="C3248" s="3" t="str">
        <f>"马雅琦"</f>
        <v>马雅琦</v>
      </c>
      <c r="D3248" s="3" t="s">
        <v>2850</v>
      </c>
    </row>
    <row r="3249" ht="25" customHeight="1" spans="1:4">
      <c r="A3249" s="2">
        <v>3248</v>
      </c>
      <c r="B3249" s="3" t="s">
        <v>2661</v>
      </c>
      <c r="C3249" s="3" t="str">
        <f>"赵靖越"</f>
        <v>赵靖越</v>
      </c>
      <c r="D3249" s="3" t="s">
        <v>2851</v>
      </c>
    </row>
    <row r="3250" ht="25" customHeight="1" spans="1:4">
      <c r="A3250" s="2">
        <v>3249</v>
      </c>
      <c r="B3250" s="3" t="s">
        <v>2661</v>
      </c>
      <c r="C3250" s="3" t="str">
        <f>"吴多仁"</f>
        <v>吴多仁</v>
      </c>
      <c r="D3250" s="3" t="s">
        <v>2852</v>
      </c>
    </row>
    <row r="3251" ht="25" customHeight="1" spans="1:4">
      <c r="A3251" s="2">
        <v>3250</v>
      </c>
      <c r="B3251" s="3" t="s">
        <v>2661</v>
      </c>
      <c r="C3251" s="3" t="str">
        <f>"刘慧"</f>
        <v>刘慧</v>
      </c>
      <c r="D3251" s="3" t="s">
        <v>2853</v>
      </c>
    </row>
    <row r="3252" ht="25" customHeight="1" spans="1:4">
      <c r="A3252" s="2">
        <v>3251</v>
      </c>
      <c r="B3252" s="3" t="s">
        <v>2661</v>
      </c>
      <c r="C3252" s="3" t="str">
        <f>"冯露"</f>
        <v>冯露</v>
      </c>
      <c r="D3252" s="3" t="s">
        <v>2854</v>
      </c>
    </row>
    <row r="3253" ht="25" customHeight="1" spans="1:4">
      <c r="A3253" s="2">
        <v>3252</v>
      </c>
      <c r="B3253" s="3" t="s">
        <v>2661</v>
      </c>
      <c r="C3253" s="3" t="str">
        <f>"邢增煜"</f>
        <v>邢增煜</v>
      </c>
      <c r="D3253" s="3" t="s">
        <v>835</v>
      </c>
    </row>
    <row r="3254" ht="25" customHeight="1" spans="1:4">
      <c r="A3254" s="2">
        <v>3253</v>
      </c>
      <c r="B3254" s="3" t="s">
        <v>2661</v>
      </c>
      <c r="C3254" s="3" t="str">
        <f>"王孔立"</f>
        <v>王孔立</v>
      </c>
      <c r="D3254" s="3" t="s">
        <v>1233</v>
      </c>
    </row>
    <row r="3255" ht="25" customHeight="1" spans="1:4">
      <c r="A3255" s="2">
        <v>3254</v>
      </c>
      <c r="B3255" s="3" t="s">
        <v>2661</v>
      </c>
      <c r="C3255" s="3" t="str">
        <f>"刘霞云"</f>
        <v>刘霞云</v>
      </c>
      <c r="D3255" s="3" t="s">
        <v>2855</v>
      </c>
    </row>
    <row r="3256" ht="25" customHeight="1" spans="1:4">
      <c r="A3256" s="2">
        <v>3255</v>
      </c>
      <c r="B3256" s="3" t="s">
        <v>2661</v>
      </c>
      <c r="C3256" s="3" t="str">
        <f>"杨佳帜"</f>
        <v>杨佳帜</v>
      </c>
      <c r="D3256" s="3" t="s">
        <v>1325</v>
      </c>
    </row>
    <row r="3257" ht="25" customHeight="1" spans="1:4">
      <c r="A3257" s="2">
        <v>3256</v>
      </c>
      <c r="B3257" s="3" t="s">
        <v>2661</v>
      </c>
      <c r="C3257" s="3" t="str">
        <f>"王金如"</f>
        <v>王金如</v>
      </c>
      <c r="D3257" s="3" t="s">
        <v>2856</v>
      </c>
    </row>
    <row r="3258" ht="25" customHeight="1" spans="1:4">
      <c r="A3258" s="2">
        <v>3257</v>
      </c>
      <c r="B3258" s="3" t="s">
        <v>2661</v>
      </c>
      <c r="C3258" s="3" t="str">
        <f>"黄丽"</f>
        <v>黄丽</v>
      </c>
      <c r="D3258" s="3" t="s">
        <v>2311</v>
      </c>
    </row>
    <row r="3259" ht="25" customHeight="1" spans="1:4">
      <c r="A3259" s="2">
        <v>3258</v>
      </c>
      <c r="B3259" s="3" t="s">
        <v>2661</v>
      </c>
      <c r="C3259" s="3" t="str">
        <f>"陈小芳"</f>
        <v>陈小芳</v>
      </c>
      <c r="D3259" s="3" t="s">
        <v>2857</v>
      </c>
    </row>
    <row r="3260" ht="25" customHeight="1" spans="1:4">
      <c r="A3260" s="2">
        <v>3259</v>
      </c>
      <c r="B3260" s="3" t="s">
        <v>2661</v>
      </c>
      <c r="C3260" s="3" t="str">
        <f>"符佳秀"</f>
        <v>符佳秀</v>
      </c>
      <c r="D3260" s="3" t="s">
        <v>2858</v>
      </c>
    </row>
    <row r="3261" ht="25" customHeight="1" spans="1:4">
      <c r="A3261" s="2">
        <v>3260</v>
      </c>
      <c r="B3261" s="3" t="s">
        <v>2661</v>
      </c>
      <c r="C3261" s="3" t="str">
        <f>"王群"</f>
        <v>王群</v>
      </c>
      <c r="D3261" s="3" t="s">
        <v>1227</v>
      </c>
    </row>
    <row r="3262" ht="25" customHeight="1" spans="1:4">
      <c r="A3262" s="2">
        <v>3261</v>
      </c>
      <c r="B3262" s="3" t="s">
        <v>2661</v>
      </c>
      <c r="C3262" s="3" t="str">
        <f>"黄茵"</f>
        <v>黄茵</v>
      </c>
      <c r="D3262" s="3" t="s">
        <v>2859</v>
      </c>
    </row>
    <row r="3263" ht="25" customHeight="1" spans="1:4">
      <c r="A3263" s="2">
        <v>3262</v>
      </c>
      <c r="B3263" s="3" t="s">
        <v>2661</v>
      </c>
      <c r="C3263" s="3" t="str">
        <f>"施嘉伟"</f>
        <v>施嘉伟</v>
      </c>
      <c r="D3263" s="3" t="s">
        <v>1222</v>
      </c>
    </row>
    <row r="3264" ht="25" customHeight="1" spans="1:4">
      <c r="A3264" s="2">
        <v>3263</v>
      </c>
      <c r="B3264" s="3" t="s">
        <v>2661</v>
      </c>
      <c r="C3264" s="3" t="str">
        <f>"崔玉清"</f>
        <v>崔玉清</v>
      </c>
      <c r="D3264" s="3" t="s">
        <v>2860</v>
      </c>
    </row>
    <row r="3265" ht="25" customHeight="1" spans="1:4">
      <c r="A3265" s="2">
        <v>3264</v>
      </c>
      <c r="B3265" s="3" t="s">
        <v>2661</v>
      </c>
      <c r="C3265" s="3" t="str">
        <f>"陈建涛"</f>
        <v>陈建涛</v>
      </c>
      <c r="D3265" s="3" t="s">
        <v>2861</v>
      </c>
    </row>
    <row r="3266" ht="25" customHeight="1" spans="1:4">
      <c r="A3266" s="2">
        <v>3265</v>
      </c>
      <c r="B3266" s="3" t="s">
        <v>2661</v>
      </c>
      <c r="C3266" s="3" t="str">
        <f>"李翠竹"</f>
        <v>李翠竹</v>
      </c>
      <c r="D3266" s="3" t="s">
        <v>2862</v>
      </c>
    </row>
    <row r="3267" ht="25" customHeight="1" spans="1:4">
      <c r="A3267" s="2">
        <v>3266</v>
      </c>
      <c r="B3267" s="3" t="s">
        <v>2661</v>
      </c>
      <c r="C3267" s="3" t="str">
        <f>"周仪"</f>
        <v>周仪</v>
      </c>
      <c r="D3267" s="3" t="s">
        <v>1589</v>
      </c>
    </row>
    <row r="3268" ht="25" customHeight="1" spans="1:4">
      <c r="A3268" s="2">
        <v>3267</v>
      </c>
      <c r="B3268" s="3" t="s">
        <v>2661</v>
      </c>
      <c r="C3268" s="3" t="str">
        <f>"刘瑾忆"</f>
        <v>刘瑾忆</v>
      </c>
      <c r="D3268" s="3" t="s">
        <v>2863</v>
      </c>
    </row>
    <row r="3269" ht="25" customHeight="1" spans="1:4">
      <c r="A3269" s="2">
        <v>3268</v>
      </c>
      <c r="B3269" s="3" t="s">
        <v>2661</v>
      </c>
      <c r="C3269" s="3" t="str">
        <f>"黄秋敏"</f>
        <v>黄秋敏</v>
      </c>
      <c r="D3269" s="3" t="s">
        <v>2864</v>
      </c>
    </row>
    <row r="3270" ht="25" customHeight="1" spans="1:4">
      <c r="A3270" s="2">
        <v>3269</v>
      </c>
      <c r="B3270" s="3" t="s">
        <v>2661</v>
      </c>
      <c r="C3270" s="3" t="str">
        <f>"李佳慧"</f>
        <v>李佳慧</v>
      </c>
      <c r="D3270" s="3" t="s">
        <v>851</v>
      </c>
    </row>
    <row r="3271" ht="25" customHeight="1" spans="1:4">
      <c r="A3271" s="2">
        <v>3270</v>
      </c>
      <c r="B3271" s="3" t="s">
        <v>2661</v>
      </c>
      <c r="C3271" s="3" t="str">
        <f>"董丽荣"</f>
        <v>董丽荣</v>
      </c>
      <c r="D3271" s="3" t="s">
        <v>2865</v>
      </c>
    </row>
    <row r="3272" ht="25" customHeight="1" spans="1:4">
      <c r="A3272" s="2">
        <v>3271</v>
      </c>
      <c r="B3272" s="3" t="s">
        <v>2661</v>
      </c>
      <c r="C3272" s="3" t="str">
        <f>"颜江帆"</f>
        <v>颜江帆</v>
      </c>
      <c r="D3272" s="3" t="s">
        <v>2002</v>
      </c>
    </row>
    <row r="3273" ht="25" customHeight="1" spans="1:4">
      <c r="A3273" s="2">
        <v>3272</v>
      </c>
      <c r="B3273" s="3" t="s">
        <v>2661</v>
      </c>
      <c r="C3273" s="3" t="str">
        <f>"何婆姑"</f>
        <v>何婆姑</v>
      </c>
      <c r="D3273" s="3" t="s">
        <v>2866</v>
      </c>
    </row>
    <row r="3274" ht="25" customHeight="1" spans="1:4">
      <c r="A3274" s="2">
        <v>3273</v>
      </c>
      <c r="B3274" s="3" t="s">
        <v>2661</v>
      </c>
      <c r="C3274" s="3" t="str">
        <f>"王菲"</f>
        <v>王菲</v>
      </c>
      <c r="D3274" s="3" t="s">
        <v>2867</v>
      </c>
    </row>
    <row r="3275" ht="25" customHeight="1" spans="1:4">
      <c r="A3275" s="2">
        <v>3274</v>
      </c>
      <c r="B3275" s="3" t="s">
        <v>2661</v>
      </c>
      <c r="C3275" s="3" t="str">
        <f>"邱东华"</f>
        <v>邱东华</v>
      </c>
      <c r="D3275" s="3" t="s">
        <v>2868</v>
      </c>
    </row>
    <row r="3276" ht="25" customHeight="1" spans="1:4">
      <c r="A3276" s="2">
        <v>3275</v>
      </c>
      <c r="B3276" s="3" t="s">
        <v>2661</v>
      </c>
      <c r="C3276" s="3" t="str">
        <f>"莫璧蔓"</f>
        <v>莫璧蔓</v>
      </c>
      <c r="D3276" s="3" t="s">
        <v>286</v>
      </c>
    </row>
    <row r="3277" ht="25" customHeight="1" spans="1:4">
      <c r="A3277" s="2">
        <v>3276</v>
      </c>
      <c r="B3277" s="3" t="s">
        <v>2661</v>
      </c>
      <c r="C3277" s="3" t="str">
        <f>"吉文玲"</f>
        <v>吉文玲</v>
      </c>
      <c r="D3277" s="3" t="s">
        <v>2869</v>
      </c>
    </row>
    <row r="3278" ht="25" customHeight="1" spans="1:4">
      <c r="A3278" s="2">
        <v>3277</v>
      </c>
      <c r="B3278" s="3" t="s">
        <v>2661</v>
      </c>
      <c r="C3278" s="3" t="str">
        <f>"张裕娇"</f>
        <v>张裕娇</v>
      </c>
      <c r="D3278" s="3" t="s">
        <v>2870</v>
      </c>
    </row>
    <row r="3279" ht="25" customHeight="1" spans="1:4">
      <c r="A3279" s="2">
        <v>3278</v>
      </c>
      <c r="B3279" s="3" t="s">
        <v>2661</v>
      </c>
      <c r="C3279" s="3" t="str">
        <f>"王彩暖"</f>
        <v>王彩暖</v>
      </c>
      <c r="D3279" s="3" t="s">
        <v>2871</v>
      </c>
    </row>
    <row r="3280" ht="25" customHeight="1" spans="1:4">
      <c r="A3280" s="2">
        <v>3279</v>
      </c>
      <c r="B3280" s="3" t="s">
        <v>2661</v>
      </c>
      <c r="C3280" s="3" t="str">
        <f>"韩学衍"</f>
        <v>韩学衍</v>
      </c>
      <c r="D3280" s="3" t="s">
        <v>2872</v>
      </c>
    </row>
    <row r="3281" ht="25" customHeight="1" spans="1:4">
      <c r="A3281" s="2">
        <v>3280</v>
      </c>
      <c r="B3281" s="3" t="s">
        <v>2661</v>
      </c>
      <c r="C3281" s="3" t="str">
        <f>"李伊馨"</f>
        <v>李伊馨</v>
      </c>
      <c r="D3281" s="3" t="s">
        <v>2873</v>
      </c>
    </row>
    <row r="3282" ht="25" customHeight="1" spans="1:4">
      <c r="A3282" s="2">
        <v>3281</v>
      </c>
      <c r="B3282" s="3" t="s">
        <v>2661</v>
      </c>
      <c r="C3282" s="3" t="str">
        <f>"詹文翠"</f>
        <v>詹文翠</v>
      </c>
      <c r="D3282" s="3" t="s">
        <v>1075</v>
      </c>
    </row>
    <row r="3283" ht="25" customHeight="1" spans="1:4">
      <c r="A3283" s="2">
        <v>3282</v>
      </c>
      <c r="B3283" s="3" t="s">
        <v>2661</v>
      </c>
      <c r="C3283" s="3" t="str">
        <f>"李珊"</f>
        <v>李珊</v>
      </c>
      <c r="D3283" s="3" t="s">
        <v>2874</v>
      </c>
    </row>
    <row r="3284" ht="25" customHeight="1" spans="1:4">
      <c r="A3284" s="2">
        <v>3283</v>
      </c>
      <c r="B3284" s="3" t="s">
        <v>2661</v>
      </c>
      <c r="C3284" s="3" t="str">
        <f>"陈翔"</f>
        <v>陈翔</v>
      </c>
      <c r="D3284" s="3" t="s">
        <v>2875</v>
      </c>
    </row>
    <row r="3285" ht="25" customHeight="1" spans="1:4">
      <c r="A3285" s="2">
        <v>3284</v>
      </c>
      <c r="B3285" s="3" t="s">
        <v>2661</v>
      </c>
      <c r="C3285" s="3" t="str">
        <f>"周春伶"</f>
        <v>周春伶</v>
      </c>
      <c r="D3285" s="3" t="s">
        <v>2876</v>
      </c>
    </row>
    <row r="3286" ht="25" customHeight="1" spans="1:4">
      <c r="A3286" s="2">
        <v>3285</v>
      </c>
      <c r="B3286" s="3" t="s">
        <v>2661</v>
      </c>
      <c r="C3286" s="3" t="str">
        <f>"黄星"</f>
        <v>黄星</v>
      </c>
      <c r="D3286" s="3" t="s">
        <v>2877</v>
      </c>
    </row>
    <row r="3287" ht="25" customHeight="1" spans="1:4">
      <c r="A3287" s="2">
        <v>3286</v>
      </c>
      <c r="B3287" s="3" t="s">
        <v>2661</v>
      </c>
      <c r="C3287" s="3" t="str">
        <f>"李馨雨"</f>
        <v>李馨雨</v>
      </c>
      <c r="D3287" s="3" t="s">
        <v>2878</v>
      </c>
    </row>
    <row r="3288" ht="25" customHeight="1" spans="1:4">
      <c r="A3288" s="2">
        <v>3287</v>
      </c>
      <c r="B3288" s="3" t="s">
        <v>2661</v>
      </c>
      <c r="C3288" s="3" t="str">
        <f>"张晓云"</f>
        <v>张晓云</v>
      </c>
      <c r="D3288" s="3" t="s">
        <v>2879</v>
      </c>
    </row>
    <row r="3289" ht="25" customHeight="1" spans="1:4">
      <c r="A3289" s="2">
        <v>3288</v>
      </c>
      <c r="B3289" s="3" t="s">
        <v>2661</v>
      </c>
      <c r="C3289" s="3" t="str">
        <f>"黄丹凤"</f>
        <v>黄丹凤</v>
      </c>
      <c r="D3289" s="3" t="s">
        <v>2880</v>
      </c>
    </row>
    <row r="3290" ht="25" customHeight="1" spans="1:4">
      <c r="A3290" s="2">
        <v>3289</v>
      </c>
      <c r="B3290" s="3" t="s">
        <v>2661</v>
      </c>
      <c r="C3290" s="3" t="str">
        <f>"林全"</f>
        <v>林全</v>
      </c>
      <c r="D3290" s="3" t="s">
        <v>2881</v>
      </c>
    </row>
    <row r="3291" ht="25" customHeight="1" spans="1:4">
      <c r="A3291" s="2">
        <v>3290</v>
      </c>
      <c r="B3291" s="3" t="s">
        <v>2661</v>
      </c>
      <c r="C3291" s="3" t="str">
        <f>"陈太雅"</f>
        <v>陈太雅</v>
      </c>
      <c r="D3291" s="3" t="s">
        <v>2882</v>
      </c>
    </row>
    <row r="3292" ht="25" customHeight="1" spans="1:4">
      <c r="A3292" s="2">
        <v>3291</v>
      </c>
      <c r="B3292" s="3" t="s">
        <v>2661</v>
      </c>
      <c r="C3292" s="3" t="str">
        <f>"王丹"</f>
        <v>王丹</v>
      </c>
      <c r="D3292" s="3" t="s">
        <v>2883</v>
      </c>
    </row>
    <row r="3293" ht="25" customHeight="1" spans="1:4">
      <c r="A3293" s="2">
        <v>3292</v>
      </c>
      <c r="B3293" s="3" t="s">
        <v>2661</v>
      </c>
      <c r="C3293" s="3" t="str">
        <f>"李炫颖"</f>
        <v>李炫颖</v>
      </c>
      <c r="D3293" s="3" t="s">
        <v>2884</v>
      </c>
    </row>
    <row r="3294" ht="25" customHeight="1" spans="1:4">
      <c r="A3294" s="2">
        <v>3293</v>
      </c>
      <c r="B3294" s="3" t="s">
        <v>2661</v>
      </c>
      <c r="C3294" s="3" t="str">
        <f>"范平伟"</f>
        <v>范平伟</v>
      </c>
      <c r="D3294" s="3" t="s">
        <v>2885</v>
      </c>
    </row>
    <row r="3295" ht="25" customHeight="1" spans="1:4">
      <c r="A3295" s="2">
        <v>3294</v>
      </c>
      <c r="B3295" s="3" t="s">
        <v>2661</v>
      </c>
      <c r="C3295" s="3" t="str">
        <f>"李小敏"</f>
        <v>李小敏</v>
      </c>
      <c r="D3295" s="3" t="s">
        <v>412</v>
      </c>
    </row>
    <row r="3296" ht="25" customHeight="1" spans="1:4">
      <c r="A3296" s="2">
        <v>3295</v>
      </c>
      <c r="B3296" s="3" t="s">
        <v>2661</v>
      </c>
      <c r="C3296" s="3" t="str">
        <f>"洪健"</f>
        <v>洪健</v>
      </c>
      <c r="D3296" s="3" t="s">
        <v>2886</v>
      </c>
    </row>
    <row r="3297" ht="25" customHeight="1" spans="1:4">
      <c r="A3297" s="2">
        <v>3296</v>
      </c>
      <c r="B3297" s="3" t="s">
        <v>2661</v>
      </c>
      <c r="C3297" s="3" t="str">
        <f>"郑仲宇"</f>
        <v>郑仲宇</v>
      </c>
      <c r="D3297" s="3" t="s">
        <v>2887</v>
      </c>
    </row>
    <row r="3298" ht="25" customHeight="1" spans="1:4">
      <c r="A3298" s="2">
        <v>3297</v>
      </c>
      <c r="B3298" s="3" t="s">
        <v>2661</v>
      </c>
      <c r="C3298" s="3" t="str">
        <f>"杨晓倩"</f>
        <v>杨晓倩</v>
      </c>
      <c r="D3298" s="3" t="s">
        <v>2888</v>
      </c>
    </row>
    <row r="3299" ht="25" customHeight="1" spans="1:4">
      <c r="A3299" s="2">
        <v>3298</v>
      </c>
      <c r="B3299" s="3" t="s">
        <v>2661</v>
      </c>
      <c r="C3299" s="3" t="str">
        <f>"蔡巧彬"</f>
        <v>蔡巧彬</v>
      </c>
      <c r="D3299" s="3" t="s">
        <v>2889</v>
      </c>
    </row>
    <row r="3300" ht="25" customHeight="1" spans="1:4">
      <c r="A3300" s="2">
        <v>3299</v>
      </c>
      <c r="B3300" s="3" t="s">
        <v>2661</v>
      </c>
      <c r="C3300" s="3" t="str">
        <f>"李梦鑫"</f>
        <v>李梦鑫</v>
      </c>
      <c r="D3300" s="3" t="s">
        <v>2890</v>
      </c>
    </row>
    <row r="3301" ht="25" customHeight="1" spans="1:4">
      <c r="A3301" s="2">
        <v>3300</v>
      </c>
      <c r="B3301" s="3" t="s">
        <v>2661</v>
      </c>
      <c r="C3301" s="3" t="str">
        <f>"陈敏"</f>
        <v>陈敏</v>
      </c>
      <c r="D3301" s="3" t="s">
        <v>2080</v>
      </c>
    </row>
    <row r="3302" ht="25" customHeight="1" spans="1:4">
      <c r="A3302" s="2">
        <v>3301</v>
      </c>
      <c r="B3302" s="3" t="s">
        <v>2661</v>
      </c>
      <c r="C3302" s="3" t="str">
        <f>"符艺影"</f>
        <v>符艺影</v>
      </c>
      <c r="D3302" s="3" t="s">
        <v>1357</v>
      </c>
    </row>
    <row r="3303" ht="25" customHeight="1" spans="1:4">
      <c r="A3303" s="2">
        <v>3302</v>
      </c>
      <c r="B3303" s="3" t="s">
        <v>2661</v>
      </c>
      <c r="C3303" s="3" t="str">
        <f>"梁润红"</f>
        <v>梁润红</v>
      </c>
      <c r="D3303" s="3" t="s">
        <v>2891</v>
      </c>
    </row>
    <row r="3304" ht="25" customHeight="1" spans="1:4">
      <c r="A3304" s="2">
        <v>3303</v>
      </c>
      <c r="B3304" s="3" t="s">
        <v>2661</v>
      </c>
      <c r="C3304" s="3" t="str">
        <f>"李娟"</f>
        <v>李娟</v>
      </c>
      <c r="D3304" s="3" t="s">
        <v>2892</v>
      </c>
    </row>
    <row r="3305" ht="25" customHeight="1" spans="1:4">
      <c r="A3305" s="2">
        <v>3304</v>
      </c>
      <c r="B3305" s="3" t="s">
        <v>2661</v>
      </c>
      <c r="C3305" s="3" t="str">
        <f>"洪方"</f>
        <v>洪方</v>
      </c>
      <c r="D3305" s="3" t="s">
        <v>2147</v>
      </c>
    </row>
    <row r="3306" ht="25" customHeight="1" spans="1:4">
      <c r="A3306" s="2">
        <v>3305</v>
      </c>
      <c r="B3306" s="3" t="s">
        <v>2661</v>
      </c>
      <c r="C3306" s="3" t="str">
        <f>"刘晓蕾"</f>
        <v>刘晓蕾</v>
      </c>
      <c r="D3306" s="3" t="s">
        <v>2893</v>
      </c>
    </row>
    <row r="3307" ht="25" customHeight="1" spans="1:4">
      <c r="A3307" s="2">
        <v>3306</v>
      </c>
      <c r="B3307" s="3" t="s">
        <v>2661</v>
      </c>
      <c r="C3307" s="3" t="str">
        <f>"蔡汝圆"</f>
        <v>蔡汝圆</v>
      </c>
      <c r="D3307" s="3" t="s">
        <v>2894</v>
      </c>
    </row>
    <row r="3308" ht="25" customHeight="1" spans="1:4">
      <c r="A3308" s="2">
        <v>3307</v>
      </c>
      <c r="B3308" s="3" t="s">
        <v>2661</v>
      </c>
      <c r="C3308" s="3" t="str">
        <f>"周倩"</f>
        <v>周倩</v>
      </c>
      <c r="D3308" s="3" t="s">
        <v>2895</v>
      </c>
    </row>
    <row r="3309" ht="25" customHeight="1" spans="1:4">
      <c r="A3309" s="2">
        <v>3308</v>
      </c>
      <c r="B3309" s="3" t="s">
        <v>2661</v>
      </c>
      <c r="C3309" s="3" t="str">
        <f>"杨艳萍"</f>
        <v>杨艳萍</v>
      </c>
      <c r="D3309" s="3" t="s">
        <v>2896</v>
      </c>
    </row>
    <row r="3310" ht="25" customHeight="1" spans="1:4">
      <c r="A3310" s="2">
        <v>3309</v>
      </c>
      <c r="B3310" s="3" t="s">
        <v>2661</v>
      </c>
      <c r="C3310" s="3" t="str">
        <f>"陈丽君"</f>
        <v>陈丽君</v>
      </c>
      <c r="D3310" s="3" t="s">
        <v>2897</v>
      </c>
    </row>
    <row r="3311" ht="25" customHeight="1" spans="1:4">
      <c r="A3311" s="2">
        <v>3310</v>
      </c>
      <c r="B3311" s="3" t="s">
        <v>2661</v>
      </c>
      <c r="C3311" s="3" t="str">
        <f>"杨信霞"</f>
        <v>杨信霞</v>
      </c>
      <c r="D3311" s="3" t="s">
        <v>2132</v>
      </c>
    </row>
    <row r="3312" ht="25" customHeight="1" spans="1:4">
      <c r="A3312" s="2">
        <v>3311</v>
      </c>
      <c r="B3312" s="3" t="s">
        <v>2661</v>
      </c>
      <c r="C3312" s="3" t="str">
        <f>"文海珍"</f>
        <v>文海珍</v>
      </c>
      <c r="D3312" s="3" t="s">
        <v>2898</v>
      </c>
    </row>
    <row r="3313" ht="25" customHeight="1" spans="1:4">
      <c r="A3313" s="2">
        <v>3312</v>
      </c>
      <c r="B3313" s="3" t="s">
        <v>2661</v>
      </c>
      <c r="C3313" s="3" t="str">
        <f>"罗莲静"</f>
        <v>罗莲静</v>
      </c>
      <c r="D3313" s="3" t="s">
        <v>2899</v>
      </c>
    </row>
    <row r="3314" ht="25" customHeight="1" spans="1:4">
      <c r="A3314" s="2">
        <v>3313</v>
      </c>
      <c r="B3314" s="3" t="s">
        <v>2661</v>
      </c>
      <c r="C3314" s="3" t="str">
        <f>"杨莉哪"</f>
        <v>杨莉哪</v>
      </c>
      <c r="D3314" s="3" t="s">
        <v>2900</v>
      </c>
    </row>
    <row r="3315" ht="25" customHeight="1" spans="1:4">
      <c r="A3315" s="2">
        <v>3314</v>
      </c>
      <c r="B3315" s="3" t="s">
        <v>2661</v>
      </c>
      <c r="C3315" s="3" t="str">
        <f>"张爽"</f>
        <v>张爽</v>
      </c>
      <c r="D3315" s="3" t="s">
        <v>2901</v>
      </c>
    </row>
    <row r="3316" ht="25" customHeight="1" spans="1:4">
      <c r="A3316" s="2">
        <v>3315</v>
      </c>
      <c r="B3316" s="3" t="s">
        <v>2661</v>
      </c>
      <c r="C3316" s="3" t="str">
        <f>"林莹莹"</f>
        <v>林莹莹</v>
      </c>
      <c r="D3316" s="3" t="s">
        <v>1744</v>
      </c>
    </row>
    <row r="3317" ht="25" customHeight="1" spans="1:4">
      <c r="A3317" s="2">
        <v>3316</v>
      </c>
      <c r="B3317" s="3" t="s">
        <v>2661</v>
      </c>
      <c r="C3317" s="3" t="str">
        <f>"何曼菲"</f>
        <v>何曼菲</v>
      </c>
      <c r="D3317" s="3" t="s">
        <v>751</v>
      </c>
    </row>
    <row r="3318" ht="25" customHeight="1" spans="1:4">
      <c r="A3318" s="2">
        <v>3317</v>
      </c>
      <c r="B3318" s="3" t="s">
        <v>2661</v>
      </c>
      <c r="C3318" s="3" t="str">
        <f>"覃圣程"</f>
        <v>覃圣程</v>
      </c>
      <c r="D3318" s="3" t="s">
        <v>2902</v>
      </c>
    </row>
    <row r="3319" ht="25" customHeight="1" spans="1:4">
      <c r="A3319" s="2">
        <v>3318</v>
      </c>
      <c r="B3319" s="3" t="s">
        <v>2661</v>
      </c>
      <c r="C3319" s="3" t="str">
        <f>"李格"</f>
        <v>李格</v>
      </c>
      <c r="D3319" s="3" t="s">
        <v>2903</v>
      </c>
    </row>
    <row r="3320" ht="25" customHeight="1" spans="1:4">
      <c r="A3320" s="2">
        <v>3319</v>
      </c>
      <c r="B3320" s="3" t="s">
        <v>2661</v>
      </c>
      <c r="C3320" s="3" t="str">
        <f>"苏旭"</f>
        <v>苏旭</v>
      </c>
      <c r="D3320" s="3" t="s">
        <v>711</v>
      </c>
    </row>
    <row r="3321" ht="25" customHeight="1" spans="1:4">
      <c r="A3321" s="2">
        <v>3320</v>
      </c>
      <c r="B3321" s="3" t="s">
        <v>2661</v>
      </c>
      <c r="C3321" s="3" t="str">
        <f>"李法余"</f>
        <v>李法余</v>
      </c>
      <c r="D3321" s="3" t="s">
        <v>2904</v>
      </c>
    </row>
    <row r="3322" ht="25" customHeight="1" spans="1:4">
      <c r="A3322" s="2">
        <v>3321</v>
      </c>
      <c r="B3322" s="3" t="s">
        <v>2661</v>
      </c>
      <c r="C3322" s="3" t="str">
        <f>"刘丽娟"</f>
        <v>刘丽娟</v>
      </c>
      <c r="D3322" s="3" t="s">
        <v>2905</v>
      </c>
    </row>
    <row r="3323" ht="25" customHeight="1" spans="1:4">
      <c r="A3323" s="2">
        <v>3322</v>
      </c>
      <c r="B3323" s="3" t="s">
        <v>2661</v>
      </c>
      <c r="C3323" s="3" t="str">
        <f>"杨希"</f>
        <v>杨希</v>
      </c>
      <c r="D3323" s="3" t="s">
        <v>2906</v>
      </c>
    </row>
    <row r="3324" ht="25" customHeight="1" spans="1:4">
      <c r="A3324" s="2">
        <v>3323</v>
      </c>
      <c r="B3324" s="3" t="s">
        <v>2661</v>
      </c>
      <c r="C3324" s="3" t="str">
        <f>"王琦"</f>
        <v>王琦</v>
      </c>
      <c r="D3324" s="3" t="s">
        <v>1358</v>
      </c>
    </row>
    <row r="3325" ht="25" customHeight="1" spans="1:4">
      <c r="A3325" s="2">
        <v>3324</v>
      </c>
      <c r="B3325" s="3" t="s">
        <v>2661</v>
      </c>
      <c r="C3325" s="3" t="str">
        <f>"罗嘉莉"</f>
        <v>罗嘉莉</v>
      </c>
      <c r="D3325" s="3" t="s">
        <v>2907</v>
      </c>
    </row>
    <row r="3326" ht="25" customHeight="1" spans="1:4">
      <c r="A3326" s="2">
        <v>3325</v>
      </c>
      <c r="B3326" s="3" t="s">
        <v>2661</v>
      </c>
      <c r="C3326" s="3" t="str">
        <f>"王慧"</f>
        <v>王慧</v>
      </c>
      <c r="D3326" s="3" t="s">
        <v>1185</v>
      </c>
    </row>
    <row r="3327" ht="25" customHeight="1" spans="1:4">
      <c r="A3327" s="2">
        <v>3326</v>
      </c>
      <c r="B3327" s="3" t="s">
        <v>2661</v>
      </c>
      <c r="C3327" s="3" t="str">
        <f>"陈文慧"</f>
        <v>陈文慧</v>
      </c>
      <c r="D3327" s="3" t="s">
        <v>2908</v>
      </c>
    </row>
    <row r="3328" ht="25" customHeight="1" spans="1:4">
      <c r="A3328" s="2">
        <v>3327</v>
      </c>
      <c r="B3328" s="3" t="s">
        <v>2661</v>
      </c>
      <c r="C3328" s="3" t="str">
        <f>"刘爱建"</f>
        <v>刘爱建</v>
      </c>
      <c r="D3328" s="3" t="s">
        <v>2909</v>
      </c>
    </row>
    <row r="3329" ht="25" customHeight="1" spans="1:4">
      <c r="A3329" s="2">
        <v>3328</v>
      </c>
      <c r="B3329" s="3" t="s">
        <v>2661</v>
      </c>
      <c r="C3329" s="3" t="str">
        <f>"吴彩莹"</f>
        <v>吴彩莹</v>
      </c>
      <c r="D3329" s="3" t="s">
        <v>2910</v>
      </c>
    </row>
    <row r="3330" ht="25" customHeight="1" spans="1:4">
      <c r="A3330" s="2">
        <v>3329</v>
      </c>
      <c r="B3330" s="3" t="s">
        <v>2661</v>
      </c>
      <c r="C3330" s="3" t="str">
        <f>"雷飘雨"</f>
        <v>雷飘雨</v>
      </c>
      <c r="D3330" s="3" t="s">
        <v>2332</v>
      </c>
    </row>
    <row r="3331" ht="25" customHeight="1" spans="1:4">
      <c r="A3331" s="2">
        <v>3330</v>
      </c>
      <c r="B3331" s="3" t="s">
        <v>2661</v>
      </c>
      <c r="C3331" s="3" t="str">
        <f>"林彩金"</f>
        <v>林彩金</v>
      </c>
      <c r="D3331" s="3" t="s">
        <v>2911</v>
      </c>
    </row>
    <row r="3332" ht="25" customHeight="1" spans="1:4">
      <c r="A3332" s="2">
        <v>3331</v>
      </c>
      <c r="B3332" s="3" t="s">
        <v>2661</v>
      </c>
      <c r="C3332" s="3" t="str">
        <f>"王科培"</f>
        <v>王科培</v>
      </c>
      <c r="D3332" s="3" t="s">
        <v>2912</v>
      </c>
    </row>
    <row r="3333" ht="25" customHeight="1" spans="1:4">
      <c r="A3333" s="2">
        <v>3332</v>
      </c>
      <c r="B3333" s="3" t="s">
        <v>2661</v>
      </c>
      <c r="C3333" s="3" t="str">
        <f>"童芝"</f>
        <v>童芝</v>
      </c>
      <c r="D3333" s="3" t="s">
        <v>2913</v>
      </c>
    </row>
    <row r="3334" ht="25" customHeight="1" spans="1:4">
      <c r="A3334" s="2">
        <v>3333</v>
      </c>
      <c r="B3334" s="3" t="s">
        <v>2661</v>
      </c>
      <c r="C3334" s="3" t="str">
        <f>"黄博杰"</f>
        <v>黄博杰</v>
      </c>
      <c r="D3334" s="3" t="s">
        <v>2914</v>
      </c>
    </row>
    <row r="3335" ht="25" customHeight="1" spans="1:4">
      <c r="A3335" s="2">
        <v>3334</v>
      </c>
      <c r="B3335" s="3" t="s">
        <v>2661</v>
      </c>
      <c r="C3335" s="3" t="str">
        <f>"王依依"</f>
        <v>王依依</v>
      </c>
      <c r="D3335" s="3" t="s">
        <v>2915</v>
      </c>
    </row>
    <row r="3336" ht="25" customHeight="1" spans="1:4">
      <c r="A3336" s="2">
        <v>3335</v>
      </c>
      <c r="B3336" s="3" t="s">
        <v>2661</v>
      </c>
      <c r="C3336" s="3" t="str">
        <f>"袁燕秋"</f>
        <v>袁燕秋</v>
      </c>
      <c r="D3336" s="3" t="s">
        <v>2916</v>
      </c>
    </row>
    <row r="3337" ht="25" customHeight="1" spans="1:4">
      <c r="A3337" s="2">
        <v>3336</v>
      </c>
      <c r="B3337" s="3" t="s">
        <v>2661</v>
      </c>
      <c r="C3337" s="3" t="str">
        <f>"刘元艳"</f>
        <v>刘元艳</v>
      </c>
      <c r="D3337" s="3" t="s">
        <v>2917</v>
      </c>
    </row>
    <row r="3338" ht="25" customHeight="1" spans="1:4">
      <c r="A3338" s="2">
        <v>3337</v>
      </c>
      <c r="B3338" s="3" t="s">
        <v>2661</v>
      </c>
      <c r="C3338" s="3" t="str">
        <f>"陈凤娇"</f>
        <v>陈凤娇</v>
      </c>
      <c r="D3338" s="3" t="s">
        <v>2918</v>
      </c>
    </row>
    <row r="3339" ht="25" customHeight="1" spans="1:4">
      <c r="A3339" s="2">
        <v>3338</v>
      </c>
      <c r="B3339" s="3" t="s">
        <v>2661</v>
      </c>
      <c r="C3339" s="3" t="str">
        <f>"赵静静"</f>
        <v>赵静静</v>
      </c>
      <c r="D3339" s="3" t="s">
        <v>2919</v>
      </c>
    </row>
    <row r="3340" ht="25" customHeight="1" spans="1:4">
      <c r="A3340" s="2">
        <v>3339</v>
      </c>
      <c r="B3340" s="3" t="s">
        <v>2661</v>
      </c>
      <c r="C3340" s="3" t="str">
        <f>"岳潇潇"</f>
        <v>岳潇潇</v>
      </c>
      <c r="D3340" s="3" t="s">
        <v>2920</v>
      </c>
    </row>
    <row r="3341" ht="25" customHeight="1" spans="1:4">
      <c r="A3341" s="2">
        <v>3340</v>
      </c>
      <c r="B3341" s="3" t="s">
        <v>2661</v>
      </c>
      <c r="C3341" s="3" t="str">
        <f>"黎海妹"</f>
        <v>黎海妹</v>
      </c>
      <c r="D3341" s="3" t="s">
        <v>801</v>
      </c>
    </row>
    <row r="3342" ht="25" customHeight="1" spans="1:4">
      <c r="A3342" s="2">
        <v>3341</v>
      </c>
      <c r="B3342" s="3" t="s">
        <v>2661</v>
      </c>
      <c r="C3342" s="3" t="str">
        <f>"郑傑夫"</f>
        <v>郑傑夫</v>
      </c>
      <c r="D3342" s="3" t="s">
        <v>325</v>
      </c>
    </row>
    <row r="3343" ht="25" customHeight="1" spans="1:4">
      <c r="A3343" s="2">
        <v>3342</v>
      </c>
      <c r="B3343" s="3" t="s">
        <v>2661</v>
      </c>
      <c r="C3343" s="3" t="str">
        <f>"周诗尧"</f>
        <v>周诗尧</v>
      </c>
      <c r="D3343" s="3" t="s">
        <v>2921</v>
      </c>
    </row>
    <row r="3344" ht="25" customHeight="1" spans="1:4">
      <c r="A3344" s="2">
        <v>3343</v>
      </c>
      <c r="B3344" s="3" t="s">
        <v>2661</v>
      </c>
      <c r="C3344" s="3" t="str">
        <f>"文冬怡"</f>
        <v>文冬怡</v>
      </c>
      <c r="D3344" s="3" t="s">
        <v>2922</v>
      </c>
    </row>
    <row r="3345" ht="25" customHeight="1" spans="1:4">
      <c r="A3345" s="2">
        <v>3344</v>
      </c>
      <c r="B3345" s="3" t="s">
        <v>2661</v>
      </c>
      <c r="C3345" s="3" t="str">
        <f>"林伟伟"</f>
        <v>林伟伟</v>
      </c>
      <c r="D3345" s="3" t="s">
        <v>1582</v>
      </c>
    </row>
    <row r="3346" ht="25" customHeight="1" spans="1:4">
      <c r="A3346" s="2">
        <v>3345</v>
      </c>
      <c r="B3346" s="3" t="s">
        <v>2661</v>
      </c>
      <c r="C3346" s="3" t="str">
        <f>"曾承科"</f>
        <v>曾承科</v>
      </c>
      <c r="D3346" s="3" t="s">
        <v>2923</v>
      </c>
    </row>
    <row r="3347" ht="25" customHeight="1" spans="1:4">
      <c r="A3347" s="2">
        <v>3346</v>
      </c>
      <c r="B3347" s="3" t="s">
        <v>2661</v>
      </c>
      <c r="C3347" s="3" t="str">
        <f>"韩雪芬"</f>
        <v>韩雪芬</v>
      </c>
      <c r="D3347" s="3" t="s">
        <v>2924</v>
      </c>
    </row>
    <row r="3348" ht="25" customHeight="1" spans="1:4">
      <c r="A3348" s="2">
        <v>3347</v>
      </c>
      <c r="B3348" s="3" t="s">
        <v>2661</v>
      </c>
      <c r="C3348" s="3" t="str">
        <f>"邓旋"</f>
        <v>邓旋</v>
      </c>
      <c r="D3348" s="3" t="s">
        <v>2925</v>
      </c>
    </row>
    <row r="3349" ht="25" customHeight="1" spans="1:4">
      <c r="A3349" s="2">
        <v>3348</v>
      </c>
      <c r="B3349" s="3" t="s">
        <v>2661</v>
      </c>
      <c r="C3349" s="3" t="str">
        <f>"文保毅"</f>
        <v>文保毅</v>
      </c>
      <c r="D3349" s="3" t="s">
        <v>2926</v>
      </c>
    </row>
    <row r="3350" ht="25" customHeight="1" spans="1:4">
      <c r="A3350" s="2">
        <v>3349</v>
      </c>
      <c r="B3350" s="3" t="s">
        <v>2661</v>
      </c>
      <c r="C3350" s="3" t="str">
        <f>"王谋良"</f>
        <v>王谋良</v>
      </c>
      <c r="D3350" s="3" t="s">
        <v>1636</v>
      </c>
    </row>
    <row r="3351" ht="25" customHeight="1" spans="1:4">
      <c r="A3351" s="2">
        <v>3350</v>
      </c>
      <c r="B3351" s="3" t="s">
        <v>2661</v>
      </c>
      <c r="C3351" s="3" t="str">
        <f>"符芳珍"</f>
        <v>符芳珍</v>
      </c>
      <c r="D3351" s="3" t="s">
        <v>2927</v>
      </c>
    </row>
    <row r="3352" ht="25" customHeight="1" spans="1:4">
      <c r="A3352" s="2">
        <v>3351</v>
      </c>
      <c r="B3352" s="3" t="s">
        <v>2661</v>
      </c>
      <c r="C3352" s="3" t="str">
        <f>"王慧"</f>
        <v>王慧</v>
      </c>
      <c r="D3352" s="3" t="s">
        <v>2928</v>
      </c>
    </row>
    <row r="3353" ht="25" customHeight="1" spans="1:4">
      <c r="A3353" s="2">
        <v>3352</v>
      </c>
      <c r="B3353" s="3" t="s">
        <v>2661</v>
      </c>
      <c r="C3353" s="3" t="str">
        <f>"符腾蛟"</f>
        <v>符腾蛟</v>
      </c>
      <c r="D3353" s="3" t="s">
        <v>2929</v>
      </c>
    </row>
    <row r="3354" ht="25" customHeight="1" spans="1:4">
      <c r="A3354" s="2">
        <v>3353</v>
      </c>
      <c r="B3354" s="3" t="s">
        <v>2661</v>
      </c>
      <c r="C3354" s="3" t="str">
        <f>"黄霞"</f>
        <v>黄霞</v>
      </c>
      <c r="D3354" s="3" t="s">
        <v>2930</v>
      </c>
    </row>
    <row r="3355" ht="25" customHeight="1" spans="1:4">
      <c r="A3355" s="2">
        <v>3354</v>
      </c>
      <c r="B3355" s="3" t="s">
        <v>2661</v>
      </c>
      <c r="C3355" s="3" t="str">
        <f>"王康萍"</f>
        <v>王康萍</v>
      </c>
      <c r="D3355" s="3" t="s">
        <v>2931</v>
      </c>
    </row>
    <row r="3356" ht="25" customHeight="1" spans="1:4">
      <c r="A3356" s="2">
        <v>3355</v>
      </c>
      <c r="B3356" s="3" t="s">
        <v>2661</v>
      </c>
      <c r="C3356" s="3" t="str">
        <f>"张裕莹"</f>
        <v>张裕莹</v>
      </c>
      <c r="D3356" s="3" t="s">
        <v>757</v>
      </c>
    </row>
    <row r="3357" ht="25" customHeight="1" spans="1:4">
      <c r="A3357" s="2">
        <v>3356</v>
      </c>
      <c r="B3357" s="3" t="s">
        <v>2661</v>
      </c>
      <c r="C3357" s="3" t="str">
        <f>"吴谢苗"</f>
        <v>吴谢苗</v>
      </c>
      <c r="D3357" s="3" t="s">
        <v>1427</v>
      </c>
    </row>
    <row r="3358" ht="25" customHeight="1" spans="1:4">
      <c r="A3358" s="2">
        <v>3357</v>
      </c>
      <c r="B3358" s="3" t="s">
        <v>2661</v>
      </c>
      <c r="C3358" s="3" t="str">
        <f>"王玉娟"</f>
        <v>王玉娟</v>
      </c>
      <c r="D3358" s="3" t="s">
        <v>1075</v>
      </c>
    </row>
    <row r="3359" ht="25" customHeight="1" spans="1:4">
      <c r="A3359" s="2">
        <v>3358</v>
      </c>
      <c r="B3359" s="3" t="s">
        <v>2661</v>
      </c>
      <c r="C3359" s="3" t="str">
        <f>"黄顺南"</f>
        <v>黄顺南</v>
      </c>
      <c r="D3359" s="3" t="s">
        <v>2932</v>
      </c>
    </row>
    <row r="3360" ht="25" customHeight="1" spans="1:4">
      <c r="A3360" s="2">
        <v>3359</v>
      </c>
      <c r="B3360" s="3" t="s">
        <v>2661</v>
      </c>
      <c r="C3360" s="3" t="str">
        <f>"聂小菲"</f>
        <v>聂小菲</v>
      </c>
      <c r="D3360" s="3" t="s">
        <v>2416</v>
      </c>
    </row>
    <row r="3361" ht="25" customHeight="1" spans="1:4">
      <c r="A3361" s="2">
        <v>3360</v>
      </c>
      <c r="B3361" s="3" t="s">
        <v>2661</v>
      </c>
      <c r="C3361" s="3" t="str">
        <f>"符小弟"</f>
        <v>符小弟</v>
      </c>
      <c r="D3361" s="3" t="s">
        <v>1210</v>
      </c>
    </row>
    <row r="3362" ht="25" customHeight="1" spans="1:4">
      <c r="A3362" s="2">
        <v>3361</v>
      </c>
      <c r="B3362" s="3" t="s">
        <v>2661</v>
      </c>
      <c r="C3362" s="3" t="str">
        <f>"林又学"</f>
        <v>林又学</v>
      </c>
      <c r="D3362" s="3" t="s">
        <v>2933</v>
      </c>
    </row>
    <row r="3363" ht="25" customHeight="1" spans="1:4">
      <c r="A3363" s="2">
        <v>3362</v>
      </c>
      <c r="B3363" s="3" t="s">
        <v>2661</v>
      </c>
      <c r="C3363" s="3" t="str">
        <f>"杜来南"</f>
        <v>杜来南</v>
      </c>
      <c r="D3363" s="3" t="s">
        <v>2934</v>
      </c>
    </row>
    <row r="3364" ht="25" customHeight="1" spans="1:4">
      <c r="A3364" s="2">
        <v>3363</v>
      </c>
      <c r="B3364" s="3" t="s">
        <v>2661</v>
      </c>
      <c r="C3364" s="3" t="str">
        <f>"王美花"</f>
        <v>王美花</v>
      </c>
      <c r="D3364" s="3" t="s">
        <v>2935</v>
      </c>
    </row>
    <row r="3365" ht="25" customHeight="1" spans="1:4">
      <c r="A3365" s="2">
        <v>3364</v>
      </c>
      <c r="B3365" s="3" t="s">
        <v>2661</v>
      </c>
      <c r="C3365" s="3" t="str">
        <f>"孙鸿忠"</f>
        <v>孙鸿忠</v>
      </c>
      <c r="D3365" s="3" t="s">
        <v>2936</v>
      </c>
    </row>
    <row r="3366" ht="25" customHeight="1" spans="1:4">
      <c r="A3366" s="2">
        <v>3365</v>
      </c>
      <c r="B3366" s="3" t="s">
        <v>2661</v>
      </c>
      <c r="C3366" s="3" t="str">
        <f>"张霞"</f>
        <v>张霞</v>
      </c>
      <c r="D3366" s="3" t="s">
        <v>2937</v>
      </c>
    </row>
    <row r="3367" ht="25" customHeight="1" spans="1:4">
      <c r="A3367" s="2">
        <v>3366</v>
      </c>
      <c r="B3367" s="3" t="s">
        <v>2661</v>
      </c>
      <c r="C3367" s="3" t="str">
        <f>"代小淞"</f>
        <v>代小淞</v>
      </c>
      <c r="D3367" s="3" t="s">
        <v>2938</v>
      </c>
    </row>
    <row r="3368" ht="25" customHeight="1" spans="1:4">
      <c r="A3368" s="2">
        <v>3367</v>
      </c>
      <c r="B3368" s="3" t="s">
        <v>2661</v>
      </c>
      <c r="C3368" s="3" t="str">
        <f>"吴美玲"</f>
        <v>吴美玲</v>
      </c>
      <c r="D3368" s="3" t="s">
        <v>2939</v>
      </c>
    </row>
    <row r="3369" ht="25" customHeight="1" spans="1:4">
      <c r="A3369" s="2">
        <v>3368</v>
      </c>
      <c r="B3369" s="3" t="s">
        <v>2661</v>
      </c>
      <c r="C3369" s="3" t="str">
        <f>"蒙美珠"</f>
        <v>蒙美珠</v>
      </c>
      <c r="D3369" s="3" t="s">
        <v>2940</v>
      </c>
    </row>
    <row r="3370" ht="25" customHeight="1" spans="1:4">
      <c r="A3370" s="2">
        <v>3369</v>
      </c>
      <c r="B3370" s="3" t="s">
        <v>2661</v>
      </c>
      <c r="C3370" s="3" t="str">
        <f>"王子珍"</f>
        <v>王子珍</v>
      </c>
      <c r="D3370" s="3" t="s">
        <v>2941</v>
      </c>
    </row>
    <row r="3371" ht="25" customHeight="1" spans="1:4">
      <c r="A3371" s="2">
        <v>3370</v>
      </c>
      <c r="B3371" s="3" t="s">
        <v>2661</v>
      </c>
      <c r="C3371" s="3" t="str">
        <f>"林娜"</f>
        <v>林娜</v>
      </c>
      <c r="D3371" s="3" t="s">
        <v>2942</v>
      </c>
    </row>
    <row r="3372" ht="25" customHeight="1" spans="1:4">
      <c r="A3372" s="2">
        <v>3371</v>
      </c>
      <c r="B3372" s="3" t="s">
        <v>2661</v>
      </c>
      <c r="C3372" s="3" t="str">
        <f>"陈泽伟"</f>
        <v>陈泽伟</v>
      </c>
      <c r="D3372" s="3" t="s">
        <v>2943</v>
      </c>
    </row>
    <row r="3373" ht="25" customHeight="1" spans="1:4">
      <c r="A3373" s="2">
        <v>3372</v>
      </c>
      <c r="B3373" s="3" t="s">
        <v>2661</v>
      </c>
      <c r="C3373" s="3" t="str">
        <f>"陈琼香"</f>
        <v>陈琼香</v>
      </c>
      <c r="D3373" s="3" t="s">
        <v>2944</v>
      </c>
    </row>
    <row r="3374" ht="25" customHeight="1" spans="1:4">
      <c r="A3374" s="2">
        <v>3373</v>
      </c>
      <c r="B3374" s="3" t="s">
        <v>2661</v>
      </c>
      <c r="C3374" s="3" t="str">
        <f>"林萍"</f>
        <v>林萍</v>
      </c>
      <c r="D3374" s="3" t="s">
        <v>2945</v>
      </c>
    </row>
    <row r="3375" ht="25" customHeight="1" spans="1:4">
      <c r="A3375" s="2">
        <v>3374</v>
      </c>
      <c r="B3375" s="3" t="s">
        <v>2661</v>
      </c>
      <c r="C3375" s="3" t="str">
        <f>"苏河春"</f>
        <v>苏河春</v>
      </c>
      <c r="D3375" s="3" t="s">
        <v>2946</v>
      </c>
    </row>
    <row r="3376" ht="25" customHeight="1" spans="1:4">
      <c r="A3376" s="2">
        <v>3375</v>
      </c>
      <c r="B3376" s="3" t="s">
        <v>2661</v>
      </c>
      <c r="C3376" s="3" t="str">
        <f>"王文发"</f>
        <v>王文发</v>
      </c>
      <c r="D3376" s="3" t="s">
        <v>2947</v>
      </c>
    </row>
    <row r="3377" ht="25" customHeight="1" spans="1:4">
      <c r="A3377" s="2">
        <v>3376</v>
      </c>
      <c r="B3377" s="3" t="s">
        <v>2661</v>
      </c>
      <c r="C3377" s="3" t="str">
        <f>"邢孔谢"</f>
        <v>邢孔谢</v>
      </c>
      <c r="D3377" s="3" t="s">
        <v>377</v>
      </c>
    </row>
    <row r="3378" ht="25" customHeight="1" spans="1:4">
      <c r="A3378" s="2">
        <v>3377</v>
      </c>
      <c r="B3378" s="3" t="s">
        <v>2661</v>
      </c>
      <c r="C3378" s="3" t="str">
        <f>"符慧卉"</f>
        <v>符慧卉</v>
      </c>
      <c r="D3378" s="3" t="s">
        <v>638</v>
      </c>
    </row>
    <row r="3379" ht="25" customHeight="1" spans="1:4">
      <c r="A3379" s="2">
        <v>3378</v>
      </c>
      <c r="B3379" s="3" t="s">
        <v>2661</v>
      </c>
      <c r="C3379" s="3" t="str">
        <f>"王冠"</f>
        <v>王冠</v>
      </c>
      <c r="D3379" s="3" t="s">
        <v>2948</v>
      </c>
    </row>
    <row r="3380" ht="25" customHeight="1" spans="1:4">
      <c r="A3380" s="2">
        <v>3379</v>
      </c>
      <c r="B3380" s="3" t="s">
        <v>2661</v>
      </c>
      <c r="C3380" s="3" t="str">
        <f>"张欣婷"</f>
        <v>张欣婷</v>
      </c>
      <c r="D3380" s="3" t="s">
        <v>2949</v>
      </c>
    </row>
    <row r="3381" ht="25" customHeight="1" spans="1:4">
      <c r="A3381" s="2">
        <v>3380</v>
      </c>
      <c r="B3381" s="3" t="s">
        <v>2661</v>
      </c>
      <c r="C3381" s="3" t="str">
        <f>"林娜娜"</f>
        <v>林娜娜</v>
      </c>
      <c r="D3381" s="3" t="s">
        <v>2950</v>
      </c>
    </row>
    <row r="3382" ht="25" customHeight="1" spans="1:4">
      <c r="A3382" s="2">
        <v>3381</v>
      </c>
      <c r="B3382" s="3" t="s">
        <v>2661</v>
      </c>
      <c r="C3382" s="3" t="str">
        <f>"洪凤"</f>
        <v>洪凤</v>
      </c>
      <c r="D3382" s="3" t="s">
        <v>1438</v>
      </c>
    </row>
    <row r="3383" ht="25" customHeight="1" spans="1:4">
      <c r="A3383" s="2">
        <v>3382</v>
      </c>
      <c r="B3383" s="3" t="s">
        <v>2661</v>
      </c>
      <c r="C3383" s="3" t="str">
        <f>"王大鲣"</f>
        <v>王大鲣</v>
      </c>
      <c r="D3383" s="3" t="s">
        <v>703</v>
      </c>
    </row>
    <row r="3384" ht="25" customHeight="1" spans="1:4">
      <c r="A3384" s="2">
        <v>3383</v>
      </c>
      <c r="B3384" s="3" t="s">
        <v>2661</v>
      </c>
      <c r="C3384" s="3" t="str">
        <f>"文晓翠"</f>
        <v>文晓翠</v>
      </c>
      <c r="D3384" s="3" t="s">
        <v>94</v>
      </c>
    </row>
    <row r="3385" ht="25" customHeight="1" spans="1:4">
      <c r="A3385" s="2">
        <v>3384</v>
      </c>
      <c r="B3385" s="3" t="s">
        <v>2661</v>
      </c>
      <c r="C3385" s="3" t="str">
        <f>"吴艳娴"</f>
        <v>吴艳娴</v>
      </c>
      <c r="D3385" s="3" t="s">
        <v>2951</v>
      </c>
    </row>
    <row r="3386" ht="25" customHeight="1" spans="1:4">
      <c r="A3386" s="2">
        <v>3385</v>
      </c>
      <c r="B3386" s="3" t="s">
        <v>2661</v>
      </c>
      <c r="C3386" s="3" t="str">
        <f>"谢稳娣"</f>
        <v>谢稳娣</v>
      </c>
      <c r="D3386" s="3" t="s">
        <v>2952</v>
      </c>
    </row>
    <row r="3387" ht="25" customHeight="1" spans="1:4">
      <c r="A3387" s="2">
        <v>3386</v>
      </c>
      <c r="B3387" s="3" t="s">
        <v>2661</v>
      </c>
      <c r="C3387" s="3" t="str">
        <f>"张一杰"</f>
        <v>张一杰</v>
      </c>
      <c r="D3387" s="3" t="s">
        <v>2953</v>
      </c>
    </row>
    <row r="3388" ht="25" customHeight="1" spans="1:4">
      <c r="A3388" s="2">
        <v>3387</v>
      </c>
      <c r="B3388" s="3" t="s">
        <v>2661</v>
      </c>
      <c r="C3388" s="3" t="str">
        <f>"郑婉娟"</f>
        <v>郑婉娟</v>
      </c>
      <c r="D3388" s="3" t="s">
        <v>2954</v>
      </c>
    </row>
    <row r="3389" ht="25" customHeight="1" spans="1:4">
      <c r="A3389" s="2">
        <v>3388</v>
      </c>
      <c r="B3389" s="3" t="s">
        <v>2661</v>
      </c>
      <c r="C3389" s="3" t="str">
        <f>"陈银"</f>
        <v>陈银</v>
      </c>
      <c r="D3389" s="3" t="s">
        <v>2955</v>
      </c>
    </row>
    <row r="3390" ht="25" customHeight="1" spans="1:4">
      <c r="A3390" s="2">
        <v>3389</v>
      </c>
      <c r="B3390" s="3" t="s">
        <v>2661</v>
      </c>
      <c r="C3390" s="3" t="str">
        <f>"崔峥嵘"</f>
        <v>崔峥嵘</v>
      </c>
      <c r="D3390" s="3" t="s">
        <v>2597</v>
      </c>
    </row>
    <row r="3391" ht="25" customHeight="1" spans="1:4">
      <c r="A3391" s="2">
        <v>3390</v>
      </c>
      <c r="B3391" s="3" t="s">
        <v>2661</v>
      </c>
      <c r="C3391" s="3" t="str">
        <f>"黄兰香"</f>
        <v>黄兰香</v>
      </c>
      <c r="D3391" s="3" t="s">
        <v>2956</v>
      </c>
    </row>
    <row r="3392" ht="25" customHeight="1" spans="1:4">
      <c r="A3392" s="2">
        <v>3391</v>
      </c>
      <c r="B3392" s="3" t="s">
        <v>2661</v>
      </c>
      <c r="C3392" s="3" t="str">
        <f>"陈小曼"</f>
        <v>陈小曼</v>
      </c>
      <c r="D3392" s="3" t="s">
        <v>2957</v>
      </c>
    </row>
    <row r="3393" ht="25" customHeight="1" spans="1:4">
      <c r="A3393" s="2">
        <v>3392</v>
      </c>
      <c r="B3393" s="3" t="s">
        <v>2661</v>
      </c>
      <c r="C3393" s="3" t="str">
        <f>"吴清华"</f>
        <v>吴清华</v>
      </c>
      <c r="D3393" s="3" t="s">
        <v>2958</v>
      </c>
    </row>
    <row r="3394" ht="25" customHeight="1" spans="1:4">
      <c r="A3394" s="2">
        <v>3393</v>
      </c>
      <c r="B3394" s="3" t="s">
        <v>2661</v>
      </c>
      <c r="C3394" s="3" t="str">
        <f>"邢增锐"</f>
        <v>邢增锐</v>
      </c>
      <c r="D3394" s="3" t="s">
        <v>424</v>
      </c>
    </row>
    <row r="3395" ht="25" customHeight="1" spans="1:4">
      <c r="A3395" s="2">
        <v>3394</v>
      </c>
      <c r="B3395" s="3" t="s">
        <v>2661</v>
      </c>
      <c r="C3395" s="3" t="str">
        <f>"李庆娟"</f>
        <v>李庆娟</v>
      </c>
      <c r="D3395" s="3" t="s">
        <v>2622</v>
      </c>
    </row>
    <row r="3396" ht="25" customHeight="1" spans="1:4">
      <c r="A3396" s="2">
        <v>3395</v>
      </c>
      <c r="B3396" s="3" t="s">
        <v>2661</v>
      </c>
      <c r="C3396" s="3" t="str">
        <f>"丁义勇"</f>
        <v>丁义勇</v>
      </c>
      <c r="D3396" s="3" t="s">
        <v>2959</v>
      </c>
    </row>
    <row r="3397" ht="25" customHeight="1" spans="1:4">
      <c r="A3397" s="2">
        <v>3396</v>
      </c>
      <c r="B3397" s="3" t="s">
        <v>2661</v>
      </c>
      <c r="C3397" s="3" t="str">
        <f>"刘昭洁"</f>
        <v>刘昭洁</v>
      </c>
      <c r="D3397" s="3" t="s">
        <v>2960</v>
      </c>
    </row>
    <row r="3398" ht="25" customHeight="1" spans="1:4">
      <c r="A3398" s="2">
        <v>3397</v>
      </c>
      <c r="B3398" s="3" t="s">
        <v>2661</v>
      </c>
      <c r="C3398" s="3" t="str">
        <f>"徐茂峰"</f>
        <v>徐茂峰</v>
      </c>
      <c r="D3398" s="3" t="s">
        <v>2838</v>
      </c>
    </row>
    <row r="3399" ht="25" customHeight="1" spans="1:4">
      <c r="A3399" s="2">
        <v>3398</v>
      </c>
      <c r="B3399" s="3" t="s">
        <v>2661</v>
      </c>
      <c r="C3399" s="3" t="str">
        <f>"陆堃铭"</f>
        <v>陆堃铭</v>
      </c>
      <c r="D3399" s="3" t="s">
        <v>553</v>
      </c>
    </row>
    <row r="3400" ht="25" customHeight="1" spans="1:4">
      <c r="A3400" s="2">
        <v>3399</v>
      </c>
      <c r="B3400" s="3" t="s">
        <v>2661</v>
      </c>
      <c r="C3400" s="3" t="str">
        <f>"吴德敏"</f>
        <v>吴德敏</v>
      </c>
      <c r="D3400" s="3" t="s">
        <v>2961</v>
      </c>
    </row>
    <row r="3401" ht="25" customHeight="1" spans="1:4">
      <c r="A3401" s="2">
        <v>3400</v>
      </c>
      <c r="B3401" s="3" t="s">
        <v>2661</v>
      </c>
      <c r="C3401" s="3" t="str">
        <f>"许炳佩"</f>
        <v>许炳佩</v>
      </c>
      <c r="D3401" s="3" t="s">
        <v>684</v>
      </c>
    </row>
    <row r="3402" ht="25" customHeight="1" spans="1:4">
      <c r="A3402" s="2">
        <v>3401</v>
      </c>
      <c r="B3402" s="3" t="s">
        <v>2661</v>
      </c>
      <c r="C3402" s="3" t="str">
        <f>"彭锦楷"</f>
        <v>彭锦楷</v>
      </c>
      <c r="D3402" s="3" t="s">
        <v>2962</v>
      </c>
    </row>
    <row r="3403" ht="25" customHeight="1" spans="1:4">
      <c r="A3403" s="2">
        <v>3402</v>
      </c>
      <c r="B3403" s="3" t="s">
        <v>2661</v>
      </c>
      <c r="C3403" s="3" t="str">
        <f>"王海丹"</f>
        <v>王海丹</v>
      </c>
      <c r="D3403" s="3" t="s">
        <v>2963</v>
      </c>
    </row>
    <row r="3404" ht="25" customHeight="1" spans="1:4">
      <c r="A3404" s="2">
        <v>3403</v>
      </c>
      <c r="B3404" s="3" t="s">
        <v>2661</v>
      </c>
      <c r="C3404" s="3" t="str">
        <f>"曾咏琪"</f>
        <v>曾咏琪</v>
      </c>
      <c r="D3404" s="3" t="s">
        <v>2964</v>
      </c>
    </row>
    <row r="3405" ht="25" customHeight="1" spans="1:4">
      <c r="A3405" s="2">
        <v>3404</v>
      </c>
      <c r="B3405" s="3" t="s">
        <v>2661</v>
      </c>
      <c r="C3405" s="3" t="str">
        <f>"王和彬"</f>
        <v>王和彬</v>
      </c>
      <c r="D3405" s="3" t="s">
        <v>2965</v>
      </c>
    </row>
    <row r="3406" ht="25" customHeight="1" spans="1:4">
      <c r="A3406" s="2">
        <v>3405</v>
      </c>
      <c r="B3406" s="3" t="s">
        <v>2661</v>
      </c>
      <c r="C3406" s="3" t="str">
        <f>"梁德勤"</f>
        <v>梁德勤</v>
      </c>
      <c r="D3406" s="3" t="s">
        <v>2966</v>
      </c>
    </row>
    <row r="3407" ht="25" customHeight="1" spans="1:4">
      <c r="A3407" s="2">
        <v>3406</v>
      </c>
      <c r="B3407" s="3" t="s">
        <v>2661</v>
      </c>
      <c r="C3407" s="3" t="str">
        <f>"王大光"</f>
        <v>王大光</v>
      </c>
      <c r="D3407" s="3" t="s">
        <v>2967</v>
      </c>
    </row>
    <row r="3408" ht="25" customHeight="1" spans="1:4">
      <c r="A3408" s="2">
        <v>3407</v>
      </c>
      <c r="B3408" s="3" t="s">
        <v>2661</v>
      </c>
      <c r="C3408" s="3" t="str">
        <f>"陈云娟"</f>
        <v>陈云娟</v>
      </c>
      <c r="D3408" s="3" t="s">
        <v>793</v>
      </c>
    </row>
    <row r="3409" ht="25" customHeight="1" spans="1:4">
      <c r="A3409" s="2">
        <v>3408</v>
      </c>
      <c r="B3409" s="3" t="s">
        <v>2661</v>
      </c>
      <c r="C3409" s="3" t="str">
        <f>"李桂敏"</f>
        <v>李桂敏</v>
      </c>
      <c r="D3409" s="3" t="s">
        <v>2968</v>
      </c>
    </row>
    <row r="3410" ht="25" customHeight="1" spans="1:4">
      <c r="A3410" s="2">
        <v>3409</v>
      </c>
      <c r="B3410" s="3" t="s">
        <v>2661</v>
      </c>
      <c r="C3410" s="3" t="str">
        <f>"彭海鹏"</f>
        <v>彭海鹏</v>
      </c>
      <c r="D3410" s="3" t="s">
        <v>2969</v>
      </c>
    </row>
    <row r="3411" ht="25" customHeight="1" spans="1:4">
      <c r="A3411" s="2">
        <v>3410</v>
      </c>
      <c r="B3411" s="3" t="s">
        <v>2661</v>
      </c>
      <c r="C3411" s="3" t="str">
        <f>"林海"</f>
        <v>林海</v>
      </c>
      <c r="D3411" s="3" t="s">
        <v>2970</v>
      </c>
    </row>
    <row r="3412" ht="25" customHeight="1" spans="1:4">
      <c r="A3412" s="2">
        <v>3411</v>
      </c>
      <c r="B3412" s="3" t="s">
        <v>2661</v>
      </c>
      <c r="C3412" s="3" t="str">
        <f>"李登"</f>
        <v>李登</v>
      </c>
      <c r="D3412" s="3" t="s">
        <v>2971</v>
      </c>
    </row>
    <row r="3413" ht="25" customHeight="1" spans="1:4">
      <c r="A3413" s="2">
        <v>3412</v>
      </c>
      <c r="B3413" s="3" t="s">
        <v>2661</v>
      </c>
      <c r="C3413" s="3" t="str">
        <f>"吴清华"</f>
        <v>吴清华</v>
      </c>
      <c r="D3413" s="3" t="s">
        <v>2972</v>
      </c>
    </row>
    <row r="3414" ht="25" customHeight="1" spans="1:4">
      <c r="A3414" s="2">
        <v>3413</v>
      </c>
      <c r="B3414" s="3" t="s">
        <v>2661</v>
      </c>
      <c r="C3414" s="3" t="str">
        <f>"符凯亮"</f>
        <v>符凯亮</v>
      </c>
      <c r="D3414" s="3" t="s">
        <v>684</v>
      </c>
    </row>
    <row r="3415" ht="25" customHeight="1" spans="1:4">
      <c r="A3415" s="2">
        <v>3414</v>
      </c>
      <c r="B3415" s="3" t="s">
        <v>2661</v>
      </c>
      <c r="C3415" s="3" t="str">
        <f>"杨府君"</f>
        <v>杨府君</v>
      </c>
      <c r="D3415" s="3" t="s">
        <v>2973</v>
      </c>
    </row>
    <row r="3416" ht="25" customHeight="1" spans="1:4">
      <c r="A3416" s="2">
        <v>3415</v>
      </c>
      <c r="B3416" s="3" t="s">
        <v>2661</v>
      </c>
      <c r="C3416" s="3" t="str">
        <f>"陈春玉"</f>
        <v>陈春玉</v>
      </c>
      <c r="D3416" s="3" t="s">
        <v>2974</v>
      </c>
    </row>
    <row r="3417" ht="25" customHeight="1" spans="1:4">
      <c r="A3417" s="2">
        <v>3416</v>
      </c>
      <c r="B3417" s="3" t="s">
        <v>2661</v>
      </c>
      <c r="C3417" s="3" t="str">
        <f>"宋珍珍"</f>
        <v>宋珍珍</v>
      </c>
      <c r="D3417" s="3" t="s">
        <v>2975</v>
      </c>
    </row>
    <row r="3418" ht="25" customHeight="1" spans="1:4">
      <c r="A3418" s="2">
        <v>3417</v>
      </c>
      <c r="B3418" s="3" t="s">
        <v>2661</v>
      </c>
      <c r="C3418" s="3" t="str">
        <f>"陈章奋"</f>
        <v>陈章奋</v>
      </c>
      <c r="D3418" s="3" t="s">
        <v>2976</v>
      </c>
    </row>
    <row r="3419" ht="25" customHeight="1" spans="1:4">
      <c r="A3419" s="2">
        <v>3418</v>
      </c>
      <c r="B3419" s="3" t="s">
        <v>2661</v>
      </c>
      <c r="C3419" s="3" t="str">
        <f>"严紫欣"</f>
        <v>严紫欣</v>
      </c>
      <c r="D3419" s="3" t="s">
        <v>2977</v>
      </c>
    </row>
    <row r="3420" ht="25" customHeight="1" spans="1:4">
      <c r="A3420" s="2">
        <v>3419</v>
      </c>
      <c r="B3420" s="3" t="s">
        <v>2661</v>
      </c>
      <c r="C3420" s="3" t="str">
        <f>"李依玲"</f>
        <v>李依玲</v>
      </c>
      <c r="D3420" s="3" t="s">
        <v>2978</v>
      </c>
    </row>
    <row r="3421" ht="25" customHeight="1" spans="1:4">
      <c r="A3421" s="2">
        <v>3420</v>
      </c>
      <c r="B3421" s="3" t="s">
        <v>2661</v>
      </c>
      <c r="C3421" s="3" t="str">
        <f>"李阳宽"</f>
        <v>李阳宽</v>
      </c>
      <c r="D3421" s="3" t="s">
        <v>2979</v>
      </c>
    </row>
    <row r="3422" ht="25" customHeight="1" spans="1:4">
      <c r="A3422" s="2">
        <v>3421</v>
      </c>
      <c r="B3422" s="3" t="s">
        <v>2661</v>
      </c>
      <c r="C3422" s="3" t="str">
        <f>"丁苗苗"</f>
        <v>丁苗苗</v>
      </c>
      <c r="D3422" s="3" t="s">
        <v>2980</v>
      </c>
    </row>
    <row r="3423" ht="25" customHeight="1" spans="1:4">
      <c r="A3423" s="2">
        <v>3422</v>
      </c>
      <c r="B3423" s="3" t="s">
        <v>2661</v>
      </c>
      <c r="C3423" s="3" t="str">
        <f>"吴艳"</f>
        <v>吴艳</v>
      </c>
      <c r="D3423" s="3" t="s">
        <v>2981</v>
      </c>
    </row>
    <row r="3424" ht="25" customHeight="1" spans="1:4">
      <c r="A3424" s="2">
        <v>3423</v>
      </c>
      <c r="B3424" s="3" t="s">
        <v>2661</v>
      </c>
      <c r="C3424" s="3" t="str">
        <f>"许慧研"</f>
        <v>许慧研</v>
      </c>
      <c r="D3424" s="3" t="s">
        <v>1560</v>
      </c>
    </row>
    <row r="3425" ht="25" customHeight="1" spans="1:4">
      <c r="A3425" s="2">
        <v>3424</v>
      </c>
      <c r="B3425" s="3" t="s">
        <v>2661</v>
      </c>
      <c r="C3425" s="3" t="str">
        <f>"吴玉婷"</f>
        <v>吴玉婷</v>
      </c>
      <c r="D3425" s="3" t="s">
        <v>2982</v>
      </c>
    </row>
    <row r="3426" ht="25" customHeight="1" spans="1:4">
      <c r="A3426" s="2">
        <v>3425</v>
      </c>
      <c r="B3426" s="3" t="s">
        <v>2661</v>
      </c>
      <c r="C3426" s="3" t="str">
        <f>"梁永玙"</f>
        <v>梁永玙</v>
      </c>
      <c r="D3426" s="3" t="s">
        <v>2983</v>
      </c>
    </row>
    <row r="3427" ht="25" customHeight="1" spans="1:4">
      <c r="A3427" s="2">
        <v>3426</v>
      </c>
      <c r="B3427" s="3" t="s">
        <v>2661</v>
      </c>
      <c r="C3427" s="3" t="str">
        <f>"陈海丽"</f>
        <v>陈海丽</v>
      </c>
      <c r="D3427" s="3" t="s">
        <v>2984</v>
      </c>
    </row>
    <row r="3428" ht="25" customHeight="1" spans="1:4">
      <c r="A3428" s="2">
        <v>3427</v>
      </c>
      <c r="B3428" s="3" t="s">
        <v>2661</v>
      </c>
      <c r="C3428" s="3" t="str">
        <f>"刘寸理"</f>
        <v>刘寸理</v>
      </c>
      <c r="D3428" s="3" t="s">
        <v>2985</v>
      </c>
    </row>
    <row r="3429" ht="25" customHeight="1" spans="1:4">
      <c r="A3429" s="2">
        <v>3428</v>
      </c>
      <c r="B3429" s="3" t="s">
        <v>2661</v>
      </c>
      <c r="C3429" s="3" t="str">
        <f>"符新鹭"</f>
        <v>符新鹭</v>
      </c>
      <c r="D3429" s="3" t="s">
        <v>2986</v>
      </c>
    </row>
    <row r="3430" ht="25" customHeight="1" spans="1:4">
      <c r="A3430" s="2">
        <v>3429</v>
      </c>
      <c r="B3430" s="3" t="s">
        <v>2661</v>
      </c>
      <c r="C3430" s="3" t="str">
        <f>"肖泽城"</f>
        <v>肖泽城</v>
      </c>
      <c r="D3430" s="3" t="s">
        <v>5</v>
      </c>
    </row>
    <row r="3431" ht="25" customHeight="1" spans="1:4">
      <c r="A3431" s="2">
        <v>3430</v>
      </c>
      <c r="B3431" s="3" t="s">
        <v>2661</v>
      </c>
      <c r="C3431" s="3" t="str">
        <f>"陈奕蓉"</f>
        <v>陈奕蓉</v>
      </c>
      <c r="D3431" s="3" t="s">
        <v>2987</v>
      </c>
    </row>
    <row r="3432" ht="25" customHeight="1" spans="1:4">
      <c r="A3432" s="2">
        <v>3431</v>
      </c>
      <c r="B3432" s="3" t="s">
        <v>2661</v>
      </c>
      <c r="C3432" s="3" t="str">
        <f>"吉紫倩"</f>
        <v>吉紫倩</v>
      </c>
      <c r="D3432" s="3" t="s">
        <v>106</v>
      </c>
    </row>
    <row r="3433" ht="25" customHeight="1" spans="1:4">
      <c r="A3433" s="2">
        <v>3432</v>
      </c>
      <c r="B3433" s="3" t="s">
        <v>2661</v>
      </c>
      <c r="C3433" s="3" t="str">
        <f>"蒙艺娟"</f>
        <v>蒙艺娟</v>
      </c>
      <c r="D3433" s="3" t="s">
        <v>1773</v>
      </c>
    </row>
    <row r="3434" ht="25" customHeight="1" spans="1:4">
      <c r="A3434" s="2">
        <v>3433</v>
      </c>
      <c r="B3434" s="3" t="s">
        <v>2661</v>
      </c>
      <c r="C3434" s="3" t="str">
        <f>"陈风玉"</f>
        <v>陈风玉</v>
      </c>
      <c r="D3434" s="3" t="s">
        <v>2988</v>
      </c>
    </row>
    <row r="3435" ht="25" customHeight="1" spans="1:4">
      <c r="A3435" s="2">
        <v>3434</v>
      </c>
      <c r="B3435" s="3" t="s">
        <v>2661</v>
      </c>
      <c r="C3435" s="3" t="str">
        <f>"符云华"</f>
        <v>符云华</v>
      </c>
      <c r="D3435" s="3" t="s">
        <v>2989</v>
      </c>
    </row>
    <row r="3436" ht="25" customHeight="1" spans="1:4">
      <c r="A3436" s="2">
        <v>3435</v>
      </c>
      <c r="B3436" s="3" t="s">
        <v>2661</v>
      </c>
      <c r="C3436" s="3" t="str">
        <f>"李艳娜"</f>
        <v>李艳娜</v>
      </c>
      <c r="D3436" s="3" t="s">
        <v>2990</v>
      </c>
    </row>
    <row r="3437" ht="25" customHeight="1" spans="1:4">
      <c r="A3437" s="2">
        <v>3436</v>
      </c>
      <c r="B3437" s="3" t="s">
        <v>2661</v>
      </c>
      <c r="C3437" s="3" t="str">
        <f>"翁小羽"</f>
        <v>翁小羽</v>
      </c>
      <c r="D3437" s="3" t="s">
        <v>2991</v>
      </c>
    </row>
    <row r="3438" ht="25" customHeight="1" spans="1:4">
      <c r="A3438" s="2">
        <v>3437</v>
      </c>
      <c r="B3438" s="3" t="s">
        <v>2661</v>
      </c>
      <c r="C3438" s="3" t="str">
        <f>"王家豪"</f>
        <v>王家豪</v>
      </c>
      <c r="D3438" s="3" t="s">
        <v>1381</v>
      </c>
    </row>
    <row r="3439" ht="25" customHeight="1" spans="1:4">
      <c r="A3439" s="2">
        <v>3438</v>
      </c>
      <c r="B3439" s="3" t="s">
        <v>2661</v>
      </c>
      <c r="C3439" s="3" t="str">
        <f>"曹德亮"</f>
        <v>曹德亮</v>
      </c>
      <c r="D3439" s="3" t="s">
        <v>707</v>
      </c>
    </row>
    <row r="3440" ht="25" customHeight="1" spans="1:4">
      <c r="A3440" s="2">
        <v>3439</v>
      </c>
      <c r="B3440" s="3" t="s">
        <v>2661</v>
      </c>
      <c r="C3440" s="3" t="str">
        <f>"黄荣"</f>
        <v>黄荣</v>
      </c>
      <c r="D3440" s="3" t="s">
        <v>898</v>
      </c>
    </row>
    <row r="3441" ht="25" customHeight="1" spans="1:4">
      <c r="A3441" s="2">
        <v>3440</v>
      </c>
      <c r="B3441" s="3" t="s">
        <v>2661</v>
      </c>
      <c r="C3441" s="3" t="str">
        <f>"林权"</f>
        <v>林权</v>
      </c>
      <c r="D3441" s="3" t="s">
        <v>2992</v>
      </c>
    </row>
    <row r="3442" ht="25" customHeight="1" spans="1:4">
      <c r="A3442" s="2">
        <v>3441</v>
      </c>
      <c r="B3442" s="3" t="s">
        <v>2661</v>
      </c>
      <c r="C3442" s="3" t="str">
        <f>"林颖颖"</f>
        <v>林颖颖</v>
      </c>
      <c r="D3442" s="3" t="s">
        <v>2499</v>
      </c>
    </row>
    <row r="3443" ht="25" customHeight="1" spans="1:4">
      <c r="A3443" s="2">
        <v>3442</v>
      </c>
      <c r="B3443" s="3" t="s">
        <v>2661</v>
      </c>
      <c r="C3443" s="3" t="str">
        <f>"卢萍"</f>
        <v>卢萍</v>
      </c>
      <c r="D3443" s="3" t="s">
        <v>2993</v>
      </c>
    </row>
    <row r="3444" ht="25" customHeight="1" spans="1:4">
      <c r="A3444" s="2">
        <v>3443</v>
      </c>
      <c r="B3444" s="3" t="s">
        <v>2661</v>
      </c>
      <c r="C3444" s="3" t="str">
        <f>"李诗莹"</f>
        <v>李诗莹</v>
      </c>
      <c r="D3444" s="3" t="s">
        <v>2884</v>
      </c>
    </row>
    <row r="3445" ht="25" customHeight="1" spans="1:4">
      <c r="A3445" s="2">
        <v>3444</v>
      </c>
      <c r="B3445" s="3" t="s">
        <v>2661</v>
      </c>
      <c r="C3445" s="3" t="str">
        <f>"陈红"</f>
        <v>陈红</v>
      </c>
      <c r="D3445" s="3" t="s">
        <v>2666</v>
      </c>
    </row>
    <row r="3446" ht="25" customHeight="1" spans="1:4">
      <c r="A3446" s="2">
        <v>3445</v>
      </c>
      <c r="B3446" s="3" t="s">
        <v>2661</v>
      </c>
      <c r="C3446" s="3" t="str">
        <f>"邱义彬"</f>
        <v>邱义彬</v>
      </c>
      <c r="D3446" s="3" t="s">
        <v>1231</v>
      </c>
    </row>
    <row r="3447" ht="25" customHeight="1" spans="1:4">
      <c r="A3447" s="2">
        <v>3446</v>
      </c>
      <c r="B3447" s="3" t="s">
        <v>2661</v>
      </c>
      <c r="C3447" s="3" t="str">
        <f>"王江桧"</f>
        <v>王江桧</v>
      </c>
      <c r="D3447" s="3" t="s">
        <v>2994</v>
      </c>
    </row>
    <row r="3448" ht="25" customHeight="1" spans="1:4">
      <c r="A3448" s="2">
        <v>3447</v>
      </c>
      <c r="B3448" s="3" t="s">
        <v>2661</v>
      </c>
      <c r="C3448" s="3" t="str">
        <f>"邝静怡"</f>
        <v>邝静怡</v>
      </c>
      <c r="D3448" s="3" t="s">
        <v>2995</v>
      </c>
    </row>
    <row r="3449" ht="25" customHeight="1" spans="1:4">
      <c r="A3449" s="2">
        <v>3448</v>
      </c>
      <c r="B3449" s="3" t="s">
        <v>2661</v>
      </c>
      <c r="C3449" s="3" t="str">
        <f>"王晓宇"</f>
        <v>王晓宇</v>
      </c>
      <c r="D3449" s="3" t="s">
        <v>2996</v>
      </c>
    </row>
    <row r="3450" ht="25" customHeight="1" spans="1:4">
      <c r="A3450" s="2">
        <v>3449</v>
      </c>
      <c r="B3450" s="3" t="s">
        <v>2661</v>
      </c>
      <c r="C3450" s="3" t="str">
        <f>"陈瑜"</f>
        <v>陈瑜</v>
      </c>
      <c r="D3450" s="3" t="s">
        <v>2997</v>
      </c>
    </row>
    <row r="3451" ht="25" customHeight="1" spans="1:4">
      <c r="A3451" s="2">
        <v>3450</v>
      </c>
      <c r="B3451" s="3" t="s">
        <v>2661</v>
      </c>
      <c r="C3451" s="3" t="str">
        <f>"姜楠"</f>
        <v>姜楠</v>
      </c>
      <c r="D3451" s="3" t="s">
        <v>2998</v>
      </c>
    </row>
    <row r="3452" ht="25" customHeight="1" spans="1:4">
      <c r="A3452" s="2">
        <v>3451</v>
      </c>
      <c r="B3452" s="3" t="s">
        <v>2661</v>
      </c>
      <c r="C3452" s="3" t="str">
        <f>"高颖慧"</f>
        <v>高颖慧</v>
      </c>
      <c r="D3452" s="3" t="s">
        <v>2999</v>
      </c>
    </row>
    <row r="3453" ht="25" customHeight="1" spans="1:4">
      <c r="A3453" s="2">
        <v>3452</v>
      </c>
      <c r="B3453" s="3" t="s">
        <v>2661</v>
      </c>
      <c r="C3453" s="3" t="str">
        <f>"陈昱卉"</f>
        <v>陈昱卉</v>
      </c>
      <c r="D3453" s="3" t="s">
        <v>959</v>
      </c>
    </row>
    <row r="3454" ht="25" customHeight="1" spans="1:4">
      <c r="A3454" s="2">
        <v>3453</v>
      </c>
      <c r="B3454" s="3" t="s">
        <v>2661</v>
      </c>
      <c r="C3454" s="3" t="str">
        <f>"周颖"</f>
        <v>周颖</v>
      </c>
      <c r="D3454" s="3" t="s">
        <v>3000</v>
      </c>
    </row>
    <row r="3455" ht="25" customHeight="1" spans="1:4">
      <c r="A3455" s="2">
        <v>3454</v>
      </c>
      <c r="B3455" s="3" t="s">
        <v>2661</v>
      </c>
      <c r="C3455" s="3" t="str">
        <f>"周颖"</f>
        <v>周颖</v>
      </c>
      <c r="D3455" s="3" t="s">
        <v>1496</v>
      </c>
    </row>
    <row r="3456" ht="25" customHeight="1" spans="1:4">
      <c r="A3456" s="2">
        <v>3455</v>
      </c>
      <c r="B3456" s="3" t="s">
        <v>2661</v>
      </c>
      <c r="C3456" s="3" t="str">
        <f>"林明芳"</f>
        <v>林明芳</v>
      </c>
      <c r="D3456" s="3" t="s">
        <v>3001</v>
      </c>
    </row>
    <row r="3457" ht="25" customHeight="1" spans="1:4">
      <c r="A3457" s="2">
        <v>3456</v>
      </c>
      <c r="B3457" s="3" t="s">
        <v>2661</v>
      </c>
      <c r="C3457" s="3" t="str">
        <f>"温海平"</f>
        <v>温海平</v>
      </c>
      <c r="D3457" s="3" t="s">
        <v>3002</v>
      </c>
    </row>
    <row r="3458" ht="25" customHeight="1" spans="1:4">
      <c r="A3458" s="2">
        <v>3457</v>
      </c>
      <c r="B3458" s="3" t="s">
        <v>2661</v>
      </c>
      <c r="C3458" s="3" t="str">
        <f>"周芳菲"</f>
        <v>周芳菲</v>
      </c>
      <c r="D3458" s="3" t="s">
        <v>3003</v>
      </c>
    </row>
    <row r="3459" ht="25" customHeight="1" spans="1:4">
      <c r="A3459" s="2">
        <v>3458</v>
      </c>
      <c r="B3459" s="3" t="s">
        <v>2661</v>
      </c>
      <c r="C3459" s="3" t="str">
        <f>"黄劲"</f>
        <v>黄劲</v>
      </c>
      <c r="D3459" s="3" t="s">
        <v>3004</v>
      </c>
    </row>
    <row r="3460" ht="25" customHeight="1" spans="1:4">
      <c r="A3460" s="2">
        <v>3459</v>
      </c>
      <c r="B3460" s="3" t="s">
        <v>2661</v>
      </c>
      <c r="C3460" s="3" t="str">
        <f>"黄埔均"</f>
        <v>黄埔均</v>
      </c>
      <c r="D3460" s="3" t="s">
        <v>3005</v>
      </c>
    </row>
    <row r="3461" ht="25" customHeight="1" spans="1:4">
      <c r="A3461" s="2">
        <v>3460</v>
      </c>
      <c r="B3461" s="3" t="s">
        <v>2661</v>
      </c>
      <c r="C3461" s="3" t="str">
        <f>"郑晓青"</f>
        <v>郑晓青</v>
      </c>
      <c r="D3461" s="3" t="s">
        <v>3006</v>
      </c>
    </row>
    <row r="3462" ht="25" customHeight="1" spans="1:4">
      <c r="A3462" s="2">
        <v>3461</v>
      </c>
      <c r="B3462" s="3" t="s">
        <v>2661</v>
      </c>
      <c r="C3462" s="3" t="str">
        <f>"吉家俊"</f>
        <v>吉家俊</v>
      </c>
      <c r="D3462" s="3" t="s">
        <v>577</v>
      </c>
    </row>
    <row r="3463" ht="25" customHeight="1" spans="1:4">
      <c r="A3463" s="2">
        <v>3462</v>
      </c>
      <c r="B3463" s="3" t="s">
        <v>2661</v>
      </c>
      <c r="C3463" s="3" t="str">
        <f>"王一婵"</f>
        <v>王一婵</v>
      </c>
      <c r="D3463" s="3" t="s">
        <v>3007</v>
      </c>
    </row>
    <row r="3464" ht="25" customHeight="1" spans="1:4">
      <c r="A3464" s="2">
        <v>3463</v>
      </c>
      <c r="B3464" s="3" t="s">
        <v>2661</v>
      </c>
      <c r="C3464" s="3" t="str">
        <f>"符秀玲"</f>
        <v>符秀玲</v>
      </c>
      <c r="D3464" s="3" t="s">
        <v>3008</v>
      </c>
    </row>
    <row r="3465" ht="25" customHeight="1" spans="1:4">
      <c r="A3465" s="2">
        <v>3464</v>
      </c>
      <c r="B3465" s="3" t="s">
        <v>2661</v>
      </c>
      <c r="C3465" s="3" t="str">
        <f>"肖姗姗"</f>
        <v>肖姗姗</v>
      </c>
      <c r="D3465" s="3" t="s">
        <v>2626</v>
      </c>
    </row>
    <row r="3466" ht="25" customHeight="1" spans="1:4">
      <c r="A3466" s="2">
        <v>3465</v>
      </c>
      <c r="B3466" s="3" t="s">
        <v>2661</v>
      </c>
      <c r="C3466" s="3" t="str">
        <f>"林科"</f>
        <v>林科</v>
      </c>
      <c r="D3466" s="3" t="s">
        <v>3009</v>
      </c>
    </row>
    <row r="3467" ht="25" customHeight="1" spans="1:4">
      <c r="A3467" s="2">
        <v>3466</v>
      </c>
      <c r="B3467" s="3" t="s">
        <v>2661</v>
      </c>
      <c r="C3467" s="3" t="str">
        <f>"周林金"</f>
        <v>周林金</v>
      </c>
      <c r="D3467" s="3" t="s">
        <v>1355</v>
      </c>
    </row>
    <row r="3468" ht="25" customHeight="1" spans="1:4">
      <c r="A3468" s="2">
        <v>3467</v>
      </c>
      <c r="B3468" s="3" t="s">
        <v>2661</v>
      </c>
      <c r="C3468" s="3" t="str">
        <f>"彭静"</f>
        <v>彭静</v>
      </c>
      <c r="D3468" s="3" t="s">
        <v>3010</v>
      </c>
    </row>
    <row r="3469" ht="25" customHeight="1" spans="1:4">
      <c r="A3469" s="2">
        <v>3468</v>
      </c>
      <c r="B3469" s="3" t="s">
        <v>2661</v>
      </c>
      <c r="C3469" s="3" t="str">
        <f>"陈柳青"</f>
        <v>陈柳青</v>
      </c>
      <c r="D3469" s="3" t="s">
        <v>3011</v>
      </c>
    </row>
    <row r="3470" ht="25" customHeight="1" spans="1:4">
      <c r="A3470" s="2">
        <v>3469</v>
      </c>
      <c r="B3470" s="3" t="s">
        <v>2661</v>
      </c>
      <c r="C3470" s="3" t="str">
        <f>"李晓玲"</f>
        <v>李晓玲</v>
      </c>
      <c r="D3470" s="3" t="s">
        <v>3012</v>
      </c>
    </row>
    <row r="3471" ht="25" customHeight="1" spans="1:4">
      <c r="A3471" s="2">
        <v>3470</v>
      </c>
      <c r="B3471" s="3" t="s">
        <v>2661</v>
      </c>
      <c r="C3471" s="3" t="str">
        <f>"阮丹霞"</f>
        <v>阮丹霞</v>
      </c>
      <c r="D3471" s="3" t="s">
        <v>3013</v>
      </c>
    </row>
    <row r="3472" ht="25" customHeight="1" spans="1:4">
      <c r="A3472" s="2">
        <v>3471</v>
      </c>
      <c r="B3472" s="3" t="s">
        <v>2661</v>
      </c>
      <c r="C3472" s="3" t="str">
        <f>"符莉"</f>
        <v>符莉</v>
      </c>
      <c r="D3472" s="3" t="s">
        <v>3014</v>
      </c>
    </row>
    <row r="3473" ht="25" customHeight="1" spans="1:4">
      <c r="A3473" s="2">
        <v>3472</v>
      </c>
      <c r="B3473" s="3" t="s">
        <v>2661</v>
      </c>
      <c r="C3473" s="3" t="str">
        <f>"杨秋玲"</f>
        <v>杨秋玲</v>
      </c>
      <c r="D3473" s="3" t="s">
        <v>3015</v>
      </c>
    </row>
    <row r="3474" ht="25" customHeight="1" spans="1:4">
      <c r="A3474" s="2">
        <v>3473</v>
      </c>
      <c r="B3474" s="3" t="s">
        <v>2661</v>
      </c>
      <c r="C3474" s="3" t="str">
        <f>"邓舒婷"</f>
        <v>邓舒婷</v>
      </c>
      <c r="D3474" s="3" t="s">
        <v>1517</v>
      </c>
    </row>
    <row r="3475" ht="25" customHeight="1" spans="1:4">
      <c r="A3475" s="2">
        <v>3474</v>
      </c>
      <c r="B3475" s="3" t="s">
        <v>2661</v>
      </c>
      <c r="C3475" s="3" t="str">
        <f>"吴挺燕"</f>
        <v>吴挺燕</v>
      </c>
      <c r="D3475" s="3" t="s">
        <v>3016</v>
      </c>
    </row>
    <row r="3476" ht="25" customHeight="1" spans="1:4">
      <c r="A3476" s="2">
        <v>3475</v>
      </c>
      <c r="B3476" s="3" t="s">
        <v>2661</v>
      </c>
      <c r="C3476" s="3" t="str">
        <f>"丁有琪"</f>
        <v>丁有琪</v>
      </c>
      <c r="D3476" s="3" t="s">
        <v>1342</v>
      </c>
    </row>
    <row r="3477" ht="25" customHeight="1" spans="1:4">
      <c r="A3477" s="2">
        <v>3476</v>
      </c>
      <c r="B3477" s="3" t="s">
        <v>2661</v>
      </c>
      <c r="C3477" s="3" t="str">
        <f>"陈启云"</f>
        <v>陈启云</v>
      </c>
      <c r="D3477" s="3" t="s">
        <v>3017</v>
      </c>
    </row>
    <row r="3478" ht="25" customHeight="1" spans="1:4">
      <c r="A3478" s="2">
        <v>3477</v>
      </c>
      <c r="B3478" s="3" t="s">
        <v>2661</v>
      </c>
      <c r="C3478" s="3" t="str">
        <f>"贾雅清"</f>
        <v>贾雅清</v>
      </c>
      <c r="D3478" s="3" t="s">
        <v>3018</v>
      </c>
    </row>
    <row r="3479" ht="25" customHeight="1" spans="1:4">
      <c r="A3479" s="2">
        <v>3478</v>
      </c>
      <c r="B3479" s="3" t="s">
        <v>2661</v>
      </c>
      <c r="C3479" s="3" t="str">
        <f>"王艺颖"</f>
        <v>王艺颖</v>
      </c>
      <c r="D3479" s="3" t="s">
        <v>3019</v>
      </c>
    </row>
    <row r="3480" ht="25" customHeight="1" spans="1:4">
      <c r="A3480" s="2">
        <v>3479</v>
      </c>
      <c r="B3480" s="3" t="s">
        <v>2661</v>
      </c>
      <c r="C3480" s="3" t="str">
        <f>"甫颜"</f>
        <v>甫颜</v>
      </c>
      <c r="D3480" s="3" t="s">
        <v>3020</v>
      </c>
    </row>
    <row r="3481" ht="25" customHeight="1" spans="1:4">
      <c r="A3481" s="2">
        <v>3480</v>
      </c>
      <c r="B3481" s="3" t="s">
        <v>2661</v>
      </c>
      <c r="C3481" s="3" t="str">
        <f>"陈泰芳"</f>
        <v>陈泰芳</v>
      </c>
      <c r="D3481" s="3" t="s">
        <v>3021</v>
      </c>
    </row>
    <row r="3482" ht="25" customHeight="1" spans="1:4">
      <c r="A3482" s="2">
        <v>3481</v>
      </c>
      <c r="B3482" s="3" t="s">
        <v>2661</v>
      </c>
      <c r="C3482" s="3" t="str">
        <f>"吴丝艳"</f>
        <v>吴丝艳</v>
      </c>
      <c r="D3482" s="3" t="s">
        <v>3022</v>
      </c>
    </row>
    <row r="3483" ht="25" customHeight="1" spans="1:4">
      <c r="A3483" s="2">
        <v>3482</v>
      </c>
      <c r="B3483" s="3" t="s">
        <v>2661</v>
      </c>
      <c r="C3483" s="3" t="str">
        <f>"林洋"</f>
        <v>林洋</v>
      </c>
      <c r="D3483" s="3" t="s">
        <v>3023</v>
      </c>
    </row>
    <row r="3484" ht="25" customHeight="1" spans="1:4">
      <c r="A3484" s="2">
        <v>3483</v>
      </c>
      <c r="B3484" s="3" t="s">
        <v>2661</v>
      </c>
      <c r="C3484" s="3" t="str">
        <f>"蔡沾广"</f>
        <v>蔡沾广</v>
      </c>
      <c r="D3484" s="3" t="s">
        <v>3024</v>
      </c>
    </row>
    <row r="3485" ht="25" customHeight="1" spans="1:4">
      <c r="A3485" s="2">
        <v>3484</v>
      </c>
      <c r="B3485" s="3" t="s">
        <v>2661</v>
      </c>
      <c r="C3485" s="3" t="str">
        <f>"符咏伟"</f>
        <v>符咏伟</v>
      </c>
      <c r="D3485" s="3" t="s">
        <v>3025</v>
      </c>
    </row>
    <row r="3486" ht="25" customHeight="1" spans="1:4">
      <c r="A3486" s="2">
        <v>3485</v>
      </c>
      <c r="B3486" s="3" t="s">
        <v>2661</v>
      </c>
      <c r="C3486" s="3" t="str">
        <f>"周安文"</f>
        <v>周安文</v>
      </c>
      <c r="D3486" s="3" t="s">
        <v>84</v>
      </c>
    </row>
    <row r="3487" ht="25" customHeight="1" spans="1:4">
      <c r="A3487" s="2">
        <v>3486</v>
      </c>
      <c r="B3487" s="3" t="s">
        <v>2661</v>
      </c>
      <c r="C3487" s="3" t="str">
        <f>"李应鹏"</f>
        <v>李应鹏</v>
      </c>
      <c r="D3487" s="3" t="s">
        <v>3026</v>
      </c>
    </row>
    <row r="3488" ht="25" customHeight="1" spans="1:4">
      <c r="A3488" s="2">
        <v>3487</v>
      </c>
      <c r="B3488" s="3" t="s">
        <v>2661</v>
      </c>
      <c r="C3488" s="3" t="str">
        <f>"吴凤莲"</f>
        <v>吴凤莲</v>
      </c>
      <c r="D3488" s="3" t="s">
        <v>1658</v>
      </c>
    </row>
    <row r="3489" ht="25" customHeight="1" spans="1:4">
      <c r="A3489" s="2">
        <v>3488</v>
      </c>
      <c r="B3489" s="3" t="s">
        <v>2661</v>
      </c>
      <c r="C3489" s="3" t="str">
        <f>"黄德英"</f>
        <v>黄德英</v>
      </c>
      <c r="D3489" s="3" t="s">
        <v>1302</v>
      </c>
    </row>
    <row r="3490" ht="25" customHeight="1" spans="1:4">
      <c r="A3490" s="2">
        <v>3489</v>
      </c>
      <c r="B3490" s="3" t="s">
        <v>2661</v>
      </c>
      <c r="C3490" s="3" t="str">
        <f>"常滨"</f>
        <v>常滨</v>
      </c>
      <c r="D3490" s="3" t="s">
        <v>3027</v>
      </c>
    </row>
    <row r="3491" ht="25" customHeight="1" spans="1:4">
      <c r="A3491" s="2">
        <v>3490</v>
      </c>
      <c r="B3491" s="3" t="s">
        <v>2661</v>
      </c>
      <c r="C3491" s="3" t="str">
        <f>"赵若君"</f>
        <v>赵若君</v>
      </c>
      <c r="D3491" s="3" t="s">
        <v>3028</v>
      </c>
    </row>
    <row r="3492" ht="25" customHeight="1" spans="1:4">
      <c r="A3492" s="2">
        <v>3491</v>
      </c>
      <c r="B3492" s="3" t="s">
        <v>2661</v>
      </c>
      <c r="C3492" s="3" t="str">
        <f>"王秀颖"</f>
        <v>王秀颖</v>
      </c>
      <c r="D3492" s="3" t="s">
        <v>3029</v>
      </c>
    </row>
    <row r="3493" ht="25" customHeight="1" spans="1:4">
      <c r="A3493" s="2">
        <v>3492</v>
      </c>
      <c r="B3493" s="3" t="s">
        <v>2661</v>
      </c>
      <c r="C3493" s="3" t="str">
        <f>"梁小鸿"</f>
        <v>梁小鸿</v>
      </c>
      <c r="D3493" s="3" t="s">
        <v>3030</v>
      </c>
    </row>
    <row r="3494" ht="25" customHeight="1" spans="1:4">
      <c r="A3494" s="2">
        <v>3493</v>
      </c>
      <c r="B3494" s="3" t="s">
        <v>2661</v>
      </c>
      <c r="C3494" s="3" t="str">
        <f>"陈泽红"</f>
        <v>陈泽红</v>
      </c>
      <c r="D3494" s="3" t="s">
        <v>2333</v>
      </c>
    </row>
    <row r="3495" ht="25" customHeight="1" spans="1:4">
      <c r="A3495" s="2">
        <v>3494</v>
      </c>
      <c r="B3495" s="3" t="s">
        <v>2661</v>
      </c>
      <c r="C3495" s="3" t="str">
        <f>"陈春"</f>
        <v>陈春</v>
      </c>
      <c r="D3495" s="3" t="s">
        <v>2995</v>
      </c>
    </row>
    <row r="3496" ht="25" customHeight="1" spans="1:4">
      <c r="A3496" s="2">
        <v>3495</v>
      </c>
      <c r="B3496" s="3" t="s">
        <v>2661</v>
      </c>
      <c r="C3496" s="3" t="str">
        <f>"万小玲"</f>
        <v>万小玲</v>
      </c>
      <c r="D3496" s="3" t="s">
        <v>3031</v>
      </c>
    </row>
    <row r="3497" ht="25" customHeight="1" spans="1:4">
      <c r="A3497" s="2">
        <v>3496</v>
      </c>
      <c r="B3497" s="3" t="s">
        <v>2661</v>
      </c>
      <c r="C3497" s="3" t="str">
        <f>"陈妍慧"</f>
        <v>陈妍慧</v>
      </c>
      <c r="D3497" s="3" t="s">
        <v>3032</v>
      </c>
    </row>
    <row r="3498" ht="25" customHeight="1" spans="1:4">
      <c r="A3498" s="2">
        <v>3497</v>
      </c>
      <c r="B3498" s="3" t="s">
        <v>2661</v>
      </c>
      <c r="C3498" s="3" t="str">
        <f>"唐奇奇"</f>
        <v>唐奇奇</v>
      </c>
      <c r="D3498" s="3" t="s">
        <v>3033</v>
      </c>
    </row>
    <row r="3499" ht="25" customHeight="1" spans="1:4">
      <c r="A3499" s="2">
        <v>3498</v>
      </c>
      <c r="B3499" s="3" t="s">
        <v>2661</v>
      </c>
      <c r="C3499" s="3" t="str">
        <f>"云婉芩"</f>
        <v>云婉芩</v>
      </c>
      <c r="D3499" s="3" t="s">
        <v>3034</v>
      </c>
    </row>
    <row r="3500" ht="25" customHeight="1" spans="1:4">
      <c r="A3500" s="2">
        <v>3499</v>
      </c>
      <c r="B3500" s="3" t="s">
        <v>2661</v>
      </c>
      <c r="C3500" s="3" t="str">
        <f>"吴思蓉"</f>
        <v>吴思蓉</v>
      </c>
      <c r="D3500" s="3" t="s">
        <v>3035</v>
      </c>
    </row>
    <row r="3501" ht="25" customHeight="1" spans="1:4">
      <c r="A3501" s="2">
        <v>3500</v>
      </c>
      <c r="B3501" s="3" t="s">
        <v>2661</v>
      </c>
      <c r="C3501" s="3" t="str">
        <f>"孔晨露"</f>
        <v>孔晨露</v>
      </c>
      <c r="D3501" s="3" t="s">
        <v>3036</v>
      </c>
    </row>
    <row r="3502" ht="25" customHeight="1" spans="1:4">
      <c r="A3502" s="2">
        <v>3501</v>
      </c>
      <c r="B3502" s="3" t="s">
        <v>2661</v>
      </c>
      <c r="C3502" s="3" t="str">
        <f>"吴柏霖"</f>
        <v>吴柏霖</v>
      </c>
      <c r="D3502" s="3" t="s">
        <v>3037</v>
      </c>
    </row>
    <row r="3503" ht="25" customHeight="1" spans="1:4">
      <c r="A3503" s="2">
        <v>3502</v>
      </c>
      <c r="B3503" s="3" t="s">
        <v>2661</v>
      </c>
      <c r="C3503" s="3" t="str">
        <f>"李悦"</f>
        <v>李悦</v>
      </c>
      <c r="D3503" s="3" t="s">
        <v>3038</v>
      </c>
    </row>
    <row r="3504" ht="25" customHeight="1" spans="1:4">
      <c r="A3504" s="2">
        <v>3503</v>
      </c>
      <c r="B3504" s="3" t="s">
        <v>2661</v>
      </c>
      <c r="C3504" s="3" t="str">
        <f>"黎丽交"</f>
        <v>黎丽交</v>
      </c>
      <c r="D3504" s="3" t="s">
        <v>3039</v>
      </c>
    </row>
    <row r="3505" ht="25" customHeight="1" spans="1:4">
      <c r="A3505" s="2">
        <v>3504</v>
      </c>
      <c r="B3505" s="3" t="s">
        <v>2661</v>
      </c>
      <c r="C3505" s="3" t="str">
        <f>"王婷"</f>
        <v>王婷</v>
      </c>
      <c r="D3505" s="3" t="s">
        <v>3040</v>
      </c>
    </row>
    <row r="3506" ht="25" customHeight="1" spans="1:4">
      <c r="A3506" s="2">
        <v>3505</v>
      </c>
      <c r="B3506" s="3" t="s">
        <v>2661</v>
      </c>
      <c r="C3506" s="3" t="str">
        <f>"宋家慧"</f>
        <v>宋家慧</v>
      </c>
      <c r="D3506" s="3" t="s">
        <v>3041</v>
      </c>
    </row>
    <row r="3507" ht="25" customHeight="1" spans="1:4">
      <c r="A3507" s="2">
        <v>3506</v>
      </c>
      <c r="B3507" s="3" t="s">
        <v>2661</v>
      </c>
      <c r="C3507" s="3" t="str">
        <f>"蔡思政"</f>
        <v>蔡思政</v>
      </c>
      <c r="D3507" s="3" t="s">
        <v>2449</v>
      </c>
    </row>
    <row r="3508" ht="25" customHeight="1" spans="1:4">
      <c r="A3508" s="2">
        <v>3507</v>
      </c>
      <c r="B3508" s="3" t="s">
        <v>2661</v>
      </c>
      <c r="C3508" s="3" t="str">
        <f>"颜丽君"</f>
        <v>颜丽君</v>
      </c>
      <c r="D3508" s="3" t="s">
        <v>3042</v>
      </c>
    </row>
    <row r="3509" ht="25" customHeight="1" spans="1:4">
      <c r="A3509" s="2">
        <v>3508</v>
      </c>
      <c r="B3509" s="3" t="s">
        <v>2661</v>
      </c>
      <c r="C3509" s="3" t="str">
        <f>"陈颖"</f>
        <v>陈颖</v>
      </c>
      <c r="D3509" s="3" t="s">
        <v>3043</v>
      </c>
    </row>
    <row r="3510" ht="25" customHeight="1" spans="1:4">
      <c r="A3510" s="2">
        <v>3509</v>
      </c>
      <c r="B3510" s="3" t="s">
        <v>2661</v>
      </c>
      <c r="C3510" s="3" t="str">
        <f>"杨宗威"</f>
        <v>杨宗威</v>
      </c>
      <c r="D3510" s="3" t="s">
        <v>3044</v>
      </c>
    </row>
    <row r="3511" ht="25" customHeight="1" spans="1:4">
      <c r="A3511" s="2">
        <v>3510</v>
      </c>
      <c r="B3511" s="3" t="s">
        <v>2661</v>
      </c>
      <c r="C3511" s="3" t="str">
        <f>"邓琳"</f>
        <v>邓琳</v>
      </c>
      <c r="D3511" s="3" t="s">
        <v>3045</v>
      </c>
    </row>
    <row r="3512" ht="25" customHeight="1" spans="1:4">
      <c r="A3512" s="2">
        <v>3511</v>
      </c>
      <c r="B3512" s="3" t="s">
        <v>2661</v>
      </c>
      <c r="C3512" s="3" t="str">
        <f>"程子扬"</f>
        <v>程子扬</v>
      </c>
      <c r="D3512" s="3" t="s">
        <v>3046</v>
      </c>
    </row>
    <row r="3513" ht="25" customHeight="1" spans="1:4">
      <c r="A3513" s="2">
        <v>3512</v>
      </c>
      <c r="B3513" s="3" t="s">
        <v>2661</v>
      </c>
      <c r="C3513" s="3" t="str">
        <f>"祁梦晓"</f>
        <v>祁梦晓</v>
      </c>
      <c r="D3513" s="3" t="s">
        <v>457</v>
      </c>
    </row>
    <row r="3514" ht="25" customHeight="1" spans="1:4">
      <c r="A3514" s="2">
        <v>3513</v>
      </c>
      <c r="B3514" s="3" t="s">
        <v>2661</v>
      </c>
      <c r="C3514" s="3" t="str">
        <f>"刘建"</f>
        <v>刘建</v>
      </c>
      <c r="D3514" s="3" t="s">
        <v>3047</v>
      </c>
    </row>
    <row r="3515" ht="25" customHeight="1" spans="1:4">
      <c r="A3515" s="2">
        <v>3514</v>
      </c>
      <c r="B3515" s="3" t="s">
        <v>2661</v>
      </c>
      <c r="C3515" s="3" t="str">
        <f>"符秀玲"</f>
        <v>符秀玲</v>
      </c>
      <c r="D3515" s="3" t="s">
        <v>2388</v>
      </c>
    </row>
    <row r="3516" ht="25" customHeight="1" spans="1:4">
      <c r="A3516" s="2">
        <v>3515</v>
      </c>
      <c r="B3516" s="3" t="s">
        <v>2661</v>
      </c>
      <c r="C3516" s="3" t="str">
        <f>"陈贤贤"</f>
        <v>陈贤贤</v>
      </c>
      <c r="D3516" s="3" t="s">
        <v>3048</v>
      </c>
    </row>
    <row r="3517" ht="25" customHeight="1" spans="1:4">
      <c r="A3517" s="2">
        <v>3516</v>
      </c>
      <c r="B3517" s="3" t="s">
        <v>2661</v>
      </c>
      <c r="C3517" s="3" t="str">
        <f>"符冬婷"</f>
        <v>符冬婷</v>
      </c>
      <c r="D3517" s="3" t="s">
        <v>3049</v>
      </c>
    </row>
    <row r="3518" ht="25" customHeight="1" spans="1:4">
      <c r="A3518" s="2">
        <v>3517</v>
      </c>
      <c r="B3518" s="3" t="s">
        <v>2661</v>
      </c>
      <c r="C3518" s="3" t="str">
        <f>"吴胜春"</f>
        <v>吴胜春</v>
      </c>
      <c r="D3518" s="3" t="s">
        <v>3050</v>
      </c>
    </row>
    <row r="3519" ht="25" customHeight="1" spans="1:4">
      <c r="A3519" s="2">
        <v>3518</v>
      </c>
      <c r="B3519" s="3" t="s">
        <v>2661</v>
      </c>
      <c r="C3519" s="3" t="str">
        <f>"王紫雯"</f>
        <v>王紫雯</v>
      </c>
      <c r="D3519" s="3" t="s">
        <v>3051</v>
      </c>
    </row>
    <row r="3520" ht="25" customHeight="1" spans="1:4">
      <c r="A3520" s="2">
        <v>3519</v>
      </c>
      <c r="B3520" s="3" t="s">
        <v>2661</v>
      </c>
      <c r="C3520" s="3" t="str">
        <f>"林桂余"</f>
        <v>林桂余</v>
      </c>
      <c r="D3520" s="3" t="s">
        <v>857</v>
      </c>
    </row>
    <row r="3521" ht="25" customHeight="1" spans="1:4">
      <c r="A3521" s="2">
        <v>3520</v>
      </c>
      <c r="B3521" s="3" t="s">
        <v>2661</v>
      </c>
      <c r="C3521" s="3" t="str">
        <f>"魏宾倩"</f>
        <v>魏宾倩</v>
      </c>
      <c r="D3521" s="3" t="s">
        <v>3052</v>
      </c>
    </row>
    <row r="3522" ht="25" customHeight="1" spans="1:4">
      <c r="A3522" s="2">
        <v>3521</v>
      </c>
      <c r="B3522" s="3" t="s">
        <v>2661</v>
      </c>
      <c r="C3522" s="3" t="str">
        <f>"梁英花"</f>
        <v>梁英花</v>
      </c>
      <c r="D3522" s="3" t="s">
        <v>3053</v>
      </c>
    </row>
    <row r="3523" ht="25" customHeight="1" spans="1:4">
      <c r="A3523" s="2">
        <v>3522</v>
      </c>
      <c r="B3523" s="3" t="s">
        <v>2661</v>
      </c>
      <c r="C3523" s="3" t="str">
        <f>"符慧敏"</f>
        <v>符慧敏</v>
      </c>
      <c r="D3523" s="3" t="s">
        <v>3054</v>
      </c>
    </row>
    <row r="3524" ht="25" customHeight="1" spans="1:4">
      <c r="A3524" s="2">
        <v>3523</v>
      </c>
      <c r="B3524" s="3" t="s">
        <v>2661</v>
      </c>
      <c r="C3524" s="3" t="str">
        <f>"竺秋明"</f>
        <v>竺秋明</v>
      </c>
      <c r="D3524" s="3" t="s">
        <v>3055</v>
      </c>
    </row>
    <row r="3525" ht="25" customHeight="1" spans="1:4">
      <c r="A3525" s="2">
        <v>3524</v>
      </c>
      <c r="B3525" s="3" t="s">
        <v>2661</v>
      </c>
      <c r="C3525" s="3" t="str">
        <f>"梁钰皎"</f>
        <v>梁钰皎</v>
      </c>
      <c r="D3525" s="3" t="s">
        <v>3056</v>
      </c>
    </row>
    <row r="3526" ht="25" customHeight="1" spans="1:4">
      <c r="A3526" s="2">
        <v>3525</v>
      </c>
      <c r="B3526" s="3" t="s">
        <v>2661</v>
      </c>
      <c r="C3526" s="3" t="str">
        <f>"周小茜"</f>
        <v>周小茜</v>
      </c>
      <c r="D3526" s="3" t="s">
        <v>3057</v>
      </c>
    </row>
    <row r="3527" ht="25" customHeight="1" spans="1:4">
      <c r="A3527" s="2">
        <v>3526</v>
      </c>
      <c r="B3527" s="3" t="s">
        <v>2661</v>
      </c>
      <c r="C3527" s="3" t="str">
        <f>"韦秀丽"</f>
        <v>韦秀丽</v>
      </c>
      <c r="D3527" s="3" t="s">
        <v>3058</v>
      </c>
    </row>
    <row r="3528" ht="25" customHeight="1" spans="1:4">
      <c r="A3528" s="2">
        <v>3527</v>
      </c>
      <c r="B3528" s="3" t="s">
        <v>2661</v>
      </c>
      <c r="C3528" s="3" t="str">
        <f>"杨诗媛"</f>
        <v>杨诗媛</v>
      </c>
      <c r="D3528" s="3" t="s">
        <v>3059</v>
      </c>
    </row>
    <row r="3529" ht="25" customHeight="1" spans="1:4">
      <c r="A3529" s="2">
        <v>3528</v>
      </c>
      <c r="B3529" s="3" t="s">
        <v>2661</v>
      </c>
      <c r="C3529" s="3" t="str">
        <f>"林江月"</f>
        <v>林江月</v>
      </c>
      <c r="D3529" s="3" t="s">
        <v>3060</v>
      </c>
    </row>
    <row r="3530" ht="25" customHeight="1" spans="1:4">
      <c r="A3530" s="2">
        <v>3529</v>
      </c>
      <c r="B3530" s="3" t="s">
        <v>2661</v>
      </c>
      <c r="C3530" s="3" t="str">
        <f>"戴铭"</f>
        <v>戴铭</v>
      </c>
      <c r="D3530" s="3" t="s">
        <v>3061</v>
      </c>
    </row>
    <row r="3531" ht="25" customHeight="1" spans="1:4">
      <c r="A3531" s="2">
        <v>3530</v>
      </c>
      <c r="B3531" s="3" t="s">
        <v>2661</v>
      </c>
      <c r="C3531" s="3" t="str">
        <f>"王莹"</f>
        <v>王莹</v>
      </c>
      <c r="D3531" s="3" t="s">
        <v>3062</v>
      </c>
    </row>
    <row r="3532" ht="25" customHeight="1" spans="1:4">
      <c r="A3532" s="2">
        <v>3531</v>
      </c>
      <c r="B3532" s="3" t="s">
        <v>2661</v>
      </c>
      <c r="C3532" s="3" t="str">
        <f>"庞占春"</f>
        <v>庞占春</v>
      </c>
      <c r="D3532" s="3" t="s">
        <v>3063</v>
      </c>
    </row>
    <row r="3533" ht="25" customHeight="1" spans="1:4">
      <c r="A3533" s="2">
        <v>3532</v>
      </c>
      <c r="B3533" s="3" t="s">
        <v>2661</v>
      </c>
      <c r="C3533" s="3" t="str">
        <f>"吴小红"</f>
        <v>吴小红</v>
      </c>
      <c r="D3533" s="3" t="s">
        <v>3064</v>
      </c>
    </row>
    <row r="3534" ht="25" customHeight="1" spans="1:4">
      <c r="A3534" s="2">
        <v>3533</v>
      </c>
      <c r="B3534" s="3" t="s">
        <v>2661</v>
      </c>
      <c r="C3534" s="3" t="str">
        <f>"王捷丰"</f>
        <v>王捷丰</v>
      </c>
      <c r="D3534" s="3" t="s">
        <v>3065</v>
      </c>
    </row>
    <row r="3535" ht="25" customHeight="1" spans="1:4">
      <c r="A3535" s="2">
        <v>3534</v>
      </c>
      <c r="B3535" s="3" t="s">
        <v>2661</v>
      </c>
      <c r="C3535" s="3" t="str">
        <f>"陈宏才"</f>
        <v>陈宏才</v>
      </c>
      <c r="D3535" s="3" t="s">
        <v>3066</v>
      </c>
    </row>
    <row r="3536" ht="25" customHeight="1" spans="1:4">
      <c r="A3536" s="2">
        <v>3535</v>
      </c>
      <c r="B3536" s="3" t="s">
        <v>2661</v>
      </c>
      <c r="C3536" s="3" t="str">
        <f>"黄奕怡"</f>
        <v>黄奕怡</v>
      </c>
      <c r="D3536" s="3" t="s">
        <v>3067</v>
      </c>
    </row>
    <row r="3537" ht="25" customHeight="1" spans="1:4">
      <c r="A3537" s="2">
        <v>3536</v>
      </c>
      <c r="B3537" s="3" t="s">
        <v>2661</v>
      </c>
      <c r="C3537" s="3" t="str">
        <f>"胡蝶"</f>
        <v>胡蝶</v>
      </c>
      <c r="D3537" s="3" t="s">
        <v>3068</v>
      </c>
    </row>
    <row r="3538" ht="25" customHeight="1" spans="1:4">
      <c r="A3538" s="2">
        <v>3537</v>
      </c>
      <c r="B3538" s="3" t="s">
        <v>2661</v>
      </c>
      <c r="C3538" s="3" t="str">
        <f>"陈立"</f>
        <v>陈立</v>
      </c>
      <c r="D3538" s="3" t="s">
        <v>1912</v>
      </c>
    </row>
    <row r="3539" ht="25" customHeight="1" spans="1:4">
      <c r="A3539" s="2">
        <v>3538</v>
      </c>
      <c r="B3539" s="3" t="s">
        <v>2661</v>
      </c>
      <c r="C3539" s="3" t="str">
        <f>"何舒婷"</f>
        <v>何舒婷</v>
      </c>
      <c r="D3539" s="3" t="s">
        <v>3069</v>
      </c>
    </row>
    <row r="3540" ht="25" customHeight="1" spans="1:4">
      <c r="A3540" s="2">
        <v>3539</v>
      </c>
      <c r="B3540" s="3" t="s">
        <v>2661</v>
      </c>
      <c r="C3540" s="3" t="str">
        <f>"李冰"</f>
        <v>李冰</v>
      </c>
      <c r="D3540" s="3" t="s">
        <v>3070</v>
      </c>
    </row>
    <row r="3541" ht="25" customHeight="1" spans="1:4">
      <c r="A3541" s="2">
        <v>3540</v>
      </c>
      <c r="B3541" s="3" t="s">
        <v>2661</v>
      </c>
      <c r="C3541" s="3" t="str">
        <f>"周逊楠"</f>
        <v>周逊楠</v>
      </c>
      <c r="D3541" s="3" t="s">
        <v>3071</v>
      </c>
    </row>
    <row r="3542" ht="25" customHeight="1" spans="1:4">
      <c r="A3542" s="2">
        <v>3541</v>
      </c>
      <c r="B3542" s="3" t="s">
        <v>2661</v>
      </c>
      <c r="C3542" s="3" t="str">
        <f>"王俊杰"</f>
        <v>王俊杰</v>
      </c>
      <c r="D3542" s="3" t="s">
        <v>3072</v>
      </c>
    </row>
    <row r="3543" ht="25" customHeight="1" spans="1:4">
      <c r="A3543" s="2">
        <v>3542</v>
      </c>
      <c r="B3543" s="3" t="s">
        <v>2661</v>
      </c>
      <c r="C3543" s="3" t="str">
        <f>"吴选娃"</f>
        <v>吴选娃</v>
      </c>
      <c r="D3543" s="3" t="s">
        <v>3073</v>
      </c>
    </row>
    <row r="3544" ht="25" customHeight="1" spans="1:4">
      <c r="A3544" s="2">
        <v>3543</v>
      </c>
      <c r="B3544" s="3" t="s">
        <v>2661</v>
      </c>
      <c r="C3544" s="3" t="str">
        <f>"符子绮"</f>
        <v>符子绮</v>
      </c>
      <c r="D3544" s="3" t="s">
        <v>3074</v>
      </c>
    </row>
    <row r="3545" ht="25" customHeight="1" spans="1:4">
      <c r="A3545" s="2">
        <v>3544</v>
      </c>
      <c r="B3545" s="3" t="s">
        <v>2661</v>
      </c>
      <c r="C3545" s="3" t="str">
        <f>"杜凤娇"</f>
        <v>杜凤娇</v>
      </c>
      <c r="D3545" s="3" t="s">
        <v>3075</v>
      </c>
    </row>
    <row r="3546" ht="25" customHeight="1" spans="1:4">
      <c r="A3546" s="2">
        <v>3545</v>
      </c>
      <c r="B3546" s="3" t="s">
        <v>2661</v>
      </c>
      <c r="C3546" s="3" t="str">
        <f>"詹晓丹"</f>
        <v>詹晓丹</v>
      </c>
      <c r="D3546" s="3" t="s">
        <v>1592</v>
      </c>
    </row>
    <row r="3547" ht="25" customHeight="1" spans="1:4">
      <c r="A3547" s="2">
        <v>3546</v>
      </c>
      <c r="B3547" s="3" t="s">
        <v>2661</v>
      </c>
      <c r="C3547" s="3" t="str">
        <f>"金小松"</f>
        <v>金小松</v>
      </c>
      <c r="D3547" s="3" t="s">
        <v>3076</v>
      </c>
    </row>
    <row r="3548" ht="25" customHeight="1" spans="1:4">
      <c r="A3548" s="2">
        <v>3547</v>
      </c>
      <c r="B3548" s="3" t="s">
        <v>2661</v>
      </c>
      <c r="C3548" s="3" t="str">
        <f>"李建奇"</f>
        <v>李建奇</v>
      </c>
      <c r="D3548" s="3" t="s">
        <v>3077</v>
      </c>
    </row>
    <row r="3549" ht="25" customHeight="1" spans="1:4">
      <c r="A3549" s="2">
        <v>3548</v>
      </c>
      <c r="B3549" s="3" t="s">
        <v>2661</v>
      </c>
      <c r="C3549" s="3" t="str">
        <f>"杜甜甜"</f>
        <v>杜甜甜</v>
      </c>
      <c r="D3549" s="3" t="s">
        <v>3078</v>
      </c>
    </row>
    <row r="3550" ht="25" customHeight="1" spans="1:4">
      <c r="A3550" s="2">
        <v>3549</v>
      </c>
      <c r="B3550" s="3" t="s">
        <v>2661</v>
      </c>
      <c r="C3550" s="3" t="str">
        <f>"李英嫚"</f>
        <v>李英嫚</v>
      </c>
      <c r="D3550" s="3" t="s">
        <v>3079</v>
      </c>
    </row>
    <row r="3551" ht="25" customHeight="1" spans="1:4">
      <c r="A3551" s="2">
        <v>3550</v>
      </c>
      <c r="B3551" s="3" t="s">
        <v>2661</v>
      </c>
      <c r="C3551" s="3" t="str">
        <f>"许淑梅"</f>
        <v>许淑梅</v>
      </c>
      <c r="D3551" s="3" t="s">
        <v>3080</v>
      </c>
    </row>
    <row r="3552" ht="25" customHeight="1" spans="1:4">
      <c r="A3552" s="2">
        <v>3551</v>
      </c>
      <c r="B3552" s="3" t="s">
        <v>2661</v>
      </c>
      <c r="C3552" s="3" t="str">
        <f>"陈茜茜"</f>
        <v>陈茜茜</v>
      </c>
      <c r="D3552" s="3" t="s">
        <v>3081</v>
      </c>
    </row>
    <row r="3553" ht="25" customHeight="1" spans="1:4">
      <c r="A3553" s="2">
        <v>3552</v>
      </c>
      <c r="B3553" s="3" t="s">
        <v>2661</v>
      </c>
      <c r="C3553" s="3" t="str">
        <f>"陈海燕"</f>
        <v>陈海燕</v>
      </c>
      <c r="D3553" s="3" t="s">
        <v>3082</v>
      </c>
    </row>
    <row r="3554" ht="25" customHeight="1" spans="1:4">
      <c r="A3554" s="2">
        <v>3553</v>
      </c>
      <c r="B3554" s="3" t="s">
        <v>2661</v>
      </c>
      <c r="C3554" s="3" t="str">
        <f>"林克帅"</f>
        <v>林克帅</v>
      </c>
      <c r="D3554" s="3" t="s">
        <v>3083</v>
      </c>
    </row>
    <row r="3555" ht="25" customHeight="1" spans="1:4">
      <c r="A3555" s="2">
        <v>3554</v>
      </c>
      <c r="B3555" s="3" t="s">
        <v>2661</v>
      </c>
      <c r="C3555" s="3" t="str">
        <f>"韦舒静"</f>
        <v>韦舒静</v>
      </c>
      <c r="D3555" s="3" t="s">
        <v>2897</v>
      </c>
    </row>
    <row r="3556" ht="25" customHeight="1" spans="1:4">
      <c r="A3556" s="2">
        <v>3555</v>
      </c>
      <c r="B3556" s="3" t="s">
        <v>2661</v>
      </c>
      <c r="C3556" s="3" t="str">
        <f>"陈敏"</f>
        <v>陈敏</v>
      </c>
      <c r="D3556" s="3" t="s">
        <v>952</v>
      </c>
    </row>
    <row r="3557" ht="25" customHeight="1" spans="1:4">
      <c r="A3557" s="2">
        <v>3556</v>
      </c>
      <c r="B3557" s="3" t="s">
        <v>2661</v>
      </c>
      <c r="C3557" s="3" t="str">
        <f>"王琴"</f>
        <v>王琴</v>
      </c>
      <c r="D3557" s="3" t="s">
        <v>3084</v>
      </c>
    </row>
    <row r="3558" ht="25" customHeight="1" spans="1:4">
      <c r="A3558" s="2">
        <v>3557</v>
      </c>
      <c r="B3558" s="3" t="s">
        <v>2661</v>
      </c>
      <c r="C3558" s="3" t="str">
        <f>"余敬雪"</f>
        <v>余敬雪</v>
      </c>
      <c r="D3558" s="3" t="s">
        <v>3085</v>
      </c>
    </row>
    <row r="3559" ht="25" customHeight="1" spans="1:4">
      <c r="A3559" s="2">
        <v>3558</v>
      </c>
      <c r="B3559" s="3" t="s">
        <v>2661</v>
      </c>
      <c r="C3559" s="3" t="str">
        <f>"毛强"</f>
        <v>毛强</v>
      </c>
      <c r="D3559" s="3" t="s">
        <v>3086</v>
      </c>
    </row>
    <row r="3560" ht="25" customHeight="1" spans="1:4">
      <c r="A3560" s="2">
        <v>3559</v>
      </c>
      <c r="B3560" s="3" t="s">
        <v>2661</v>
      </c>
      <c r="C3560" s="3" t="str">
        <f>"孙晓彤"</f>
        <v>孙晓彤</v>
      </c>
      <c r="D3560" s="3" t="s">
        <v>3087</v>
      </c>
    </row>
    <row r="3561" ht="25" customHeight="1" spans="1:4">
      <c r="A3561" s="2">
        <v>3560</v>
      </c>
      <c r="B3561" s="3" t="s">
        <v>2661</v>
      </c>
      <c r="C3561" s="3" t="str">
        <f>"韩怡"</f>
        <v>韩怡</v>
      </c>
      <c r="D3561" s="3" t="s">
        <v>3041</v>
      </c>
    </row>
    <row r="3562" ht="25" customHeight="1" spans="1:4">
      <c r="A3562" s="2">
        <v>3561</v>
      </c>
      <c r="B3562" s="3" t="s">
        <v>2661</v>
      </c>
      <c r="C3562" s="3" t="str">
        <f>"蒲婷燕"</f>
        <v>蒲婷燕</v>
      </c>
      <c r="D3562" s="3" t="s">
        <v>3088</v>
      </c>
    </row>
    <row r="3563" ht="25" customHeight="1" spans="1:4">
      <c r="A3563" s="2">
        <v>3562</v>
      </c>
      <c r="B3563" s="3" t="s">
        <v>2661</v>
      </c>
      <c r="C3563" s="3" t="str">
        <f>"翁振辉"</f>
        <v>翁振辉</v>
      </c>
      <c r="D3563" s="3" t="s">
        <v>3089</v>
      </c>
    </row>
    <row r="3564" ht="25" customHeight="1" spans="1:4">
      <c r="A3564" s="2">
        <v>3563</v>
      </c>
      <c r="B3564" s="3" t="s">
        <v>2661</v>
      </c>
      <c r="C3564" s="3" t="str">
        <f>"王晓丹"</f>
        <v>王晓丹</v>
      </c>
      <c r="D3564" s="3" t="s">
        <v>2927</v>
      </c>
    </row>
    <row r="3565" ht="25" customHeight="1" spans="1:4">
      <c r="A3565" s="2">
        <v>3564</v>
      </c>
      <c r="B3565" s="3" t="s">
        <v>2661</v>
      </c>
      <c r="C3565" s="3" t="str">
        <f>"杨媚"</f>
        <v>杨媚</v>
      </c>
      <c r="D3565" s="3" t="s">
        <v>1018</v>
      </c>
    </row>
    <row r="3566" ht="25" customHeight="1" spans="1:4">
      <c r="A3566" s="2">
        <v>3565</v>
      </c>
      <c r="B3566" s="3" t="s">
        <v>2661</v>
      </c>
      <c r="C3566" s="3" t="str">
        <f>"王昭惠"</f>
        <v>王昭惠</v>
      </c>
      <c r="D3566" s="3" t="s">
        <v>2972</v>
      </c>
    </row>
    <row r="3567" ht="25" customHeight="1" spans="1:4">
      <c r="A3567" s="2">
        <v>3566</v>
      </c>
      <c r="B3567" s="3" t="s">
        <v>2661</v>
      </c>
      <c r="C3567" s="3" t="str">
        <f>"韩鹏"</f>
        <v>韩鹏</v>
      </c>
      <c r="D3567" s="3" t="s">
        <v>3090</v>
      </c>
    </row>
    <row r="3568" ht="25" customHeight="1" spans="1:4">
      <c r="A3568" s="2">
        <v>3567</v>
      </c>
      <c r="B3568" s="3" t="s">
        <v>2661</v>
      </c>
      <c r="C3568" s="3" t="str">
        <f>"赵孙瑶"</f>
        <v>赵孙瑶</v>
      </c>
      <c r="D3568" s="3" t="s">
        <v>3091</v>
      </c>
    </row>
    <row r="3569" ht="25" customHeight="1" spans="1:4">
      <c r="A3569" s="2">
        <v>3568</v>
      </c>
      <c r="B3569" s="3" t="s">
        <v>2661</v>
      </c>
      <c r="C3569" s="3" t="str">
        <f>"陈宁"</f>
        <v>陈宁</v>
      </c>
      <c r="D3569" s="3" t="s">
        <v>3092</v>
      </c>
    </row>
    <row r="3570" ht="25" customHeight="1" spans="1:4">
      <c r="A3570" s="2">
        <v>3569</v>
      </c>
      <c r="B3570" s="3" t="s">
        <v>2661</v>
      </c>
      <c r="C3570" s="3" t="str">
        <f>"林小橼"</f>
        <v>林小橼</v>
      </c>
      <c r="D3570" s="3" t="s">
        <v>1227</v>
      </c>
    </row>
    <row r="3571" ht="25" customHeight="1" spans="1:4">
      <c r="A3571" s="2">
        <v>3570</v>
      </c>
      <c r="B3571" s="3" t="s">
        <v>2661</v>
      </c>
      <c r="C3571" s="3" t="str">
        <f>"王昭宇"</f>
        <v>王昭宇</v>
      </c>
      <c r="D3571" s="3" t="s">
        <v>2755</v>
      </c>
    </row>
    <row r="3572" ht="25" customHeight="1" spans="1:4">
      <c r="A3572" s="2">
        <v>3571</v>
      </c>
      <c r="B3572" s="3" t="s">
        <v>2661</v>
      </c>
      <c r="C3572" s="3" t="str">
        <f>"李秋翔"</f>
        <v>李秋翔</v>
      </c>
      <c r="D3572" s="3" t="s">
        <v>3003</v>
      </c>
    </row>
    <row r="3573" ht="25" customHeight="1" spans="1:4">
      <c r="A3573" s="2">
        <v>3572</v>
      </c>
      <c r="B3573" s="3" t="s">
        <v>2661</v>
      </c>
      <c r="C3573" s="3" t="str">
        <f>"李英"</f>
        <v>李英</v>
      </c>
      <c r="D3573" s="3" t="s">
        <v>3093</v>
      </c>
    </row>
    <row r="3574" ht="25" customHeight="1" spans="1:4">
      <c r="A3574" s="2">
        <v>3573</v>
      </c>
      <c r="B3574" s="3" t="s">
        <v>2661</v>
      </c>
      <c r="C3574" s="3" t="str">
        <f>"林金玉"</f>
        <v>林金玉</v>
      </c>
      <c r="D3574" s="3" t="s">
        <v>3094</v>
      </c>
    </row>
    <row r="3575" ht="25" customHeight="1" spans="1:4">
      <c r="A3575" s="2">
        <v>3574</v>
      </c>
      <c r="B3575" s="3" t="s">
        <v>2661</v>
      </c>
      <c r="C3575" s="3" t="str">
        <f>"冯蕾"</f>
        <v>冯蕾</v>
      </c>
      <c r="D3575" s="3" t="s">
        <v>1496</v>
      </c>
    </row>
    <row r="3576" ht="25" customHeight="1" spans="1:4">
      <c r="A3576" s="2">
        <v>3575</v>
      </c>
      <c r="B3576" s="3" t="s">
        <v>2661</v>
      </c>
      <c r="C3576" s="3" t="str">
        <f>"冯帅"</f>
        <v>冯帅</v>
      </c>
      <c r="D3576" s="3" t="s">
        <v>3095</v>
      </c>
    </row>
    <row r="3577" ht="25" customHeight="1" spans="1:4">
      <c r="A3577" s="2">
        <v>3576</v>
      </c>
      <c r="B3577" s="3" t="s">
        <v>2661</v>
      </c>
      <c r="C3577" s="3" t="str">
        <f>"周仁华"</f>
        <v>周仁华</v>
      </c>
      <c r="D3577" s="3" t="s">
        <v>3096</v>
      </c>
    </row>
    <row r="3578" ht="25" customHeight="1" spans="1:4">
      <c r="A3578" s="2">
        <v>3577</v>
      </c>
      <c r="B3578" s="3" t="s">
        <v>2661</v>
      </c>
      <c r="C3578" s="3" t="str">
        <f>"高虹 "</f>
        <v>高虹 </v>
      </c>
      <c r="D3578" s="3" t="s">
        <v>3097</v>
      </c>
    </row>
    <row r="3579" ht="25" customHeight="1" spans="1:4">
      <c r="A3579" s="2">
        <v>3578</v>
      </c>
      <c r="B3579" s="3" t="s">
        <v>2661</v>
      </c>
      <c r="C3579" s="3" t="str">
        <f>"邢玉 "</f>
        <v>邢玉 </v>
      </c>
      <c r="D3579" s="3" t="s">
        <v>1530</v>
      </c>
    </row>
    <row r="3580" ht="25" customHeight="1" spans="1:4">
      <c r="A3580" s="2">
        <v>3579</v>
      </c>
      <c r="B3580" s="3" t="s">
        <v>2661</v>
      </c>
      <c r="C3580" s="3" t="str">
        <f>"陈凤"</f>
        <v>陈凤</v>
      </c>
      <c r="D3580" s="3" t="s">
        <v>3098</v>
      </c>
    </row>
    <row r="3581" ht="25" customHeight="1" spans="1:4">
      <c r="A3581" s="2">
        <v>3580</v>
      </c>
      <c r="B3581" s="3" t="s">
        <v>2661</v>
      </c>
      <c r="C3581" s="3" t="str">
        <f>"秦小燕"</f>
        <v>秦小燕</v>
      </c>
      <c r="D3581" s="3" t="s">
        <v>3099</v>
      </c>
    </row>
    <row r="3582" ht="25" customHeight="1" spans="1:4">
      <c r="A3582" s="2">
        <v>3581</v>
      </c>
      <c r="B3582" s="3" t="s">
        <v>2661</v>
      </c>
      <c r="C3582" s="3" t="str">
        <f>"吴明秀"</f>
        <v>吴明秀</v>
      </c>
      <c r="D3582" s="3" t="s">
        <v>3100</v>
      </c>
    </row>
    <row r="3583" ht="25" customHeight="1" spans="1:4">
      <c r="A3583" s="2">
        <v>3582</v>
      </c>
      <c r="B3583" s="3" t="s">
        <v>2661</v>
      </c>
      <c r="C3583" s="3" t="str">
        <f>"王舒红"</f>
        <v>王舒红</v>
      </c>
      <c r="D3583" s="3" t="s">
        <v>2728</v>
      </c>
    </row>
    <row r="3584" ht="25" customHeight="1" spans="1:4">
      <c r="A3584" s="2">
        <v>3583</v>
      </c>
      <c r="B3584" s="3" t="s">
        <v>2661</v>
      </c>
      <c r="C3584" s="3" t="str">
        <f>"周嘉玥"</f>
        <v>周嘉玥</v>
      </c>
      <c r="D3584" s="3" t="s">
        <v>1765</v>
      </c>
    </row>
    <row r="3585" ht="25" customHeight="1" spans="1:4">
      <c r="A3585" s="2">
        <v>3584</v>
      </c>
      <c r="B3585" s="3" t="s">
        <v>2661</v>
      </c>
      <c r="C3585" s="3" t="str">
        <f>"刘湘婕"</f>
        <v>刘湘婕</v>
      </c>
      <c r="D3585" s="3" t="s">
        <v>3101</v>
      </c>
    </row>
    <row r="3586" ht="25" customHeight="1" spans="1:4">
      <c r="A3586" s="2">
        <v>3585</v>
      </c>
      <c r="B3586" s="3" t="s">
        <v>2661</v>
      </c>
      <c r="C3586" s="3" t="str">
        <f>"林达贤"</f>
        <v>林达贤</v>
      </c>
      <c r="D3586" s="3" t="s">
        <v>3102</v>
      </c>
    </row>
    <row r="3587" ht="25" customHeight="1" spans="1:4">
      <c r="A3587" s="2">
        <v>3586</v>
      </c>
      <c r="B3587" s="3" t="s">
        <v>2661</v>
      </c>
      <c r="C3587" s="3" t="str">
        <f>"钟庆欢"</f>
        <v>钟庆欢</v>
      </c>
      <c r="D3587" s="3" t="s">
        <v>3103</v>
      </c>
    </row>
    <row r="3588" ht="25" customHeight="1" spans="1:4">
      <c r="A3588" s="2">
        <v>3587</v>
      </c>
      <c r="B3588" s="3" t="s">
        <v>2661</v>
      </c>
      <c r="C3588" s="3" t="str">
        <f>"王晓冰"</f>
        <v>王晓冰</v>
      </c>
      <c r="D3588" s="3" t="s">
        <v>3104</v>
      </c>
    </row>
    <row r="3589" ht="25" customHeight="1" spans="1:4">
      <c r="A3589" s="2">
        <v>3588</v>
      </c>
      <c r="B3589" s="3" t="s">
        <v>2661</v>
      </c>
      <c r="C3589" s="3" t="str">
        <f>"黄华兴"</f>
        <v>黄华兴</v>
      </c>
      <c r="D3589" s="3" t="s">
        <v>3105</v>
      </c>
    </row>
    <row r="3590" ht="25" customHeight="1" spans="1:4">
      <c r="A3590" s="2">
        <v>3589</v>
      </c>
      <c r="B3590" s="3" t="s">
        <v>2661</v>
      </c>
      <c r="C3590" s="3" t="str">
        <f>"冯露萱"</f>
        <v>冯露萱</v>
      </c>
      <c r="D3590" s="3" t="s">
        <v>3106</v>
      </c>
    </row>
    <row r="3591" ht="25" customHeight="1" spans="1:4">
      <c r="A3591" s="2">
        <v>3590</v>
      </c>
      <c r="B3591" s="3" t="s">
        <v>2661</v>
      </c>
      <c r="C3591" s="3" t="str">
        <f>"龙俊达"</f>
        <v>龙俊达</v>
      </c>
      <c r="D3591" s="3" t="s">
        <v>3107</v>
      </c>
    </row>
    <row r="3592" ht="25" customHeight="1" spans="1:4">
      <c r="A3592" s="2">
        <v>3591</v>
      </c>
      <c r="B3592" s="3" t="s">
        <v>2661</v>
      </c>
      <c r="C3592" s="3" t="str">
        <f>"李霞"</f>
        <v>李霞</v>
      </c>
      <c r="D3592" s="3" t="s">
        <v>3108</v>
      </c>
    </row>
    <row r="3593" ht="25" customHeight="1" spans="1:4">
      <c r="A3593" s="2">
        <v>3592</v>
      </c>
      <c r="B3593" s="3" t="s">
        <v>2661</v>
      </c>
      <c r="C3593" s="3" t="str">
        <f>"刘权"</f>
        <v>刘权</v>
      </c>
      <c r="D3593" s="3" t="s">
        <v>3109</v>
      </c>
    </row>
    <row r="3594" ht="25" customHeight="1" spans="1:4">
      <c r="A3594" s="2">
        <v>3593</v>
      </c>
      <c r="B3594" s="3" t="s">
        <v>2661</v>
      </c>
      <c r="C3594" s="3" t="str">
        <f>"郑媛媛"</f>
        <v>郑媛媛</v>
      </c>
      <c r="D3594" s="3" t="s">
        <v>3110</v>
      </c>
    </row>
    <row r="3595" ht="25" customHeight="1" spans="1:4">
      <c r="A3595" s="2">
        <v>3594</v>
      </c>
      <c r="B3595" s="3" t="s">
        <v>2661</v>
      </c>
      <c r="C3595" s="3" t="str">
        <f>"黄和金"</f>
        <v>黄和金</v>
      </c>
      <c r="D3595" s="3" t="s">
        <v>3111</v>
      </c>
    </row>
    <row r="3596" ht="25" customHeight="1" spans="1:4">
      <c r="A3596" s="2">
        <v>3595</v>
      </c>
      <c r="B3596" s="3" t="s">
        <v>2661</v>
      </c>
      <c r="C3596" s="3" t="str">
        <f>"郑万斌"</f>
        <v>郑万斌</v>
      </c>
      <c r="D3596" s="3" t="s">
        <v>3112</v>
      </c>
    </row>
    <row r="3597" ht="25" customHeight="1" spans="1:4">
      <c r="A3597" s="2">
        <v>3596</v>
      </c>
      <c r="B3597" s="3" t="s">
        <v>2661</v>
      </c>
      <c r="C3597" s="3" t="str">
        <f>"郑杨润"</f>
        <v>郑杨润</v>
      </c>
      <c r="D3597" s="3" t="s">
        <v>3113</v>
      </c>
    </row>
    <row r="3598" ht="25" customHeight="1" spans="1:4">
      <c r="A3598" s="2">
        <v>3597</v>
      </c>
      <c r="B3598" s="3" t="s">
        <v>2661</v>
      </c>
      <c r="C3598" s="3" t="str">
        <f>"王尤松"</f>
        <v>王尤松</v>
      </c>
      <c r="D3598" s="3" t="s">
        <v>3114</v>
      </c>
    </row>
    <row r="3599" ht="25" customHeight="1" spans="1:4">
      <c r="A3599" s="2">
        <v>3598</v>
      </c>
      <c r="B3599" s="3" t="s">
        <v>2661</v>
      </c>
      <c r="C3599" s="3" t="str">
        <f>"王尊宇"</f>
        <v>王尊宇</v>
      </c>
      <c r="D3599" s="3" t="s">
        <v>3115</v>
      </c>
    </row>
    <row r="3600" ht="25" customHeight="1" spans="1:4">
      <c r="A3600" s="2">
        <v>3599</v>
      </c>
      <c r="B3600" s="3" t="s">
        <v>2661</v>
      </c>
      <c r="C3600" s="3" t="str">
        <f>"何倩云"</f>
        <v>何倩云</v>
      </c>
      <c r="D3600" s="3" t="s">
        <v>3116</v>
      </c>
    </row>
    <row r="3601" ht="25" customHeight="1" spans="1:4">
      <c r="A3601" s="2">
        <v>3600</v>
      </c>
      <c r="B3601" s="3" t="s">
        <v>2661</v>
      </c>
      <c r="C3601" s="3" t="str">
        <f>"陈秋婷"</f>
        <v>陈秋婷</v>
      </c>
      <c r="D3601" s="3" t="s">
        <v>3117</v>
      </c>
    </row>
    <row r="3602" ht="25" customHeight="1" spans="1:4">
      <c r="A3602" s="2">
        <v>3601</v>
      </c>
      <c r="B3602" s="3" t="s">
        <v>2661</v>
      </c>
      <c r="C3602" s="3" t="str">
        <f>"陈越锦"</f>
        <v>陈越锦</v>
      </c>
      <c r="D3602" s="3" t="s">
        <v>3118</v>
      </c>
    </row>
    <row r="3603" ht="25" customHeight="1" spans="1:4">
      <c r="A3603" s="2">
        <v>3602</v>
      </c>
      <c r="B3603" s="3" t="s">
        <v>2661</v>
      </c>
      <c r="C3603" s="3" t="str">
        <f>"梁若思"</f>
        <v>梁若思</v>
      </c>
      <c r="D3603" s="3" t="s">
        <v>3119</v>
      </c>
    </row>
    <row r="3604" ht="25" customHeight="1" spans="1:4">
      <c r="A3604" s="2">
        <v>3603</v>
      </c>
      <c r="B3604" s="3" t="s">
        <v>2661</v>
      </c>
      <c r="C3604" s="3" t="str">
        <f>"左蓉"</f>
        <v>左蓉</v>
      </c>
      <c r="D3604" s="3" t="s">
        <v>3120</v>
      </c>
    </row>
    <row r="3605" ht="25" customHeight="1" spans="1:4">
      <c r="A3605" s="2">
        <v>3604</v>
      </c>
      <c r="B3605" s="3" t="s">
        <v>2661</v>
      </c>
      <c r="C3605" s="3" t="str">
        <f>"林志华"</f>
        <v>林志华</v>
      </c>
      <c r="D3605" s="3" t="s">
        <v>3102</v>
      </c>
    </row>
    <row r="3606" ht="25" customHeight="1" spans="1:4">
      <c r="A3606" s="2">
        <v>3605</v>
      </c>
      <c r="B3606" s="3" t="s">
        <v>2661</v>
      </c>
      <c r="C3606" s="3" t="str">
        <f>"吴开娇"</f>
        <v>吴开娇</v>
      </c>
      <c r="D3606" s="3" t="s">
        <v>3121</v>
      </c>
    </row>
    <row r="3607" ht="25" customHeight="1" spans="1:4">
      <c r="A3607" s="2">
        <v>3606</v>
      </c>
      <c r="B3607" s="3" t="s">
        <v>2661</v>
      </c>
      <c r="C3607" s="3" t="str">
        <f>"李丹林"</f>
        <v>李丹林</v>
      </c>
      <c r="D3607" s="3" t="s">
        <v>3122</v>
      </c>
    </row>
    <row r="3608" ht="25" customHeight="1" spans="1:4">
      <c r="A3608" s="2">
        <v>3607</v>
      </c>
      <c r="B3608" s="3" t="s">
        <v>2661</v>
      </c>
      <c r="C3608" s="3" t="str">
        <f>"陈秀明"</f>
        <v>陈秀明</v>
      </c>
      <c r="D3608" s="3" t="s">
        <v>3123</v>
      </c>
    </row>
    <row r="3609" ht="25" customHeight="1" spans="1:4">
      <c r="A3609" s="2">
        <v>3608</v>
      </c>
      <c r="B3609" s="3" t="s">
        <v>2661</v>
      </c>
      <c r="C3609" s="3" t="str">
        <f>"翁文婷"</f>
        <v>翁文婷</v>
      </c>
      <c r="D3609" s="3" t="s">
        <v>3124</v>
      </c>
    </row>
    <row r="3610" ht="25" customHeight="1" spans="1:4">
      <c r="A3610" s="2">
        <v>3609</v>
      </c>
      <c r="B3610" s="3" t="s">
        <v>2661</v>
      </c>
      <c r="C3610" s="3" t="str">
        <f>"林怀"</f>
        <v>林怀</v>
      </c>
      <c r="D3610" s="3" t="s">
        <v>1210</v>
      </c>
    </row>
    <row r="3611" ht="25" customHeight="1" spans="1:4">
      <c r="A3611" s="2">
        <v>3610</v>
      </c>
      <c r="B3611" s="3" t="s">
        <v>2661</v>
      </c>
      <c r="C3611" s="3" t="str">
        <f>"杨令捷"</f>
        <v>杨令捷</v>
      </c>
      <c r="D3611" s="3" t="s">
        <v>3125</v>
      </c>
    </row>
    <row r="3612" ht="25" customHeight="1" spans="1:4">
      <c r="A3612" s="2">
        <v>3611</v>
      </c>
      <c r="B3612" s="3" t="s">
        <v>2661</v>
      </c>
      <c r="C3612" s="3" t="str">
        <f>"符超豪"</f>
        <v>符超豪</v>
      </c>
      <c r="D3612" s="3" t="s">
        <v>1363</v>
      </c>
    </row>
    <row r="3613" ht="25" customHeight="1" spans="1:4">
      <c r="A3613" s="2">
        <v>3612</v>
      </c>
      <c r="B3613" s="3" t="s">
        <v>2661</v>
      </c>
      <c r="C3613" s="3" t="str">
        <f>"王能"</f>
        <v>王能</v>
      </c>
      <c r="D3613" s="3" t="s">
        <v>3126</v>
      </c>
    </row>
    <row r="3614" ht="25" customHeight="1" spans="1:4">
      <c r="A3614" s="2">
        <v>3613</v>
      </c>
      <c r="B3614" s="3" t="s">
        <v>2661</v>
      </c>
      <c r="C3614" s="3" t="str">
        <f>"王铸"</f>
        <v>王铸</v>
      </c>
      <c r="D3614" s="3" t="s">
        <v>3127</v>
      </c>
    </row>
    <row r="3615" ht="25" customHeight="1" spans="1:4">
      <c r="A3615" s="2">
        <v>3614</v>
      </c>
      <c r="B3615" s="3" t="s">
        <v>2661</v>
      </c>
      <c r="C3615" s="3" t="str">
        <f>"羊唐均"</f>
        <v>羊唐均</v>
      </c>
      <c r="D3615" s="3" t="s">
        <v>3128</v>
      </c>
    </row>
    <row r="3616" ht="25" customHeight="1" spans="1:4">
      <c r="A3616" s="2">
        <v>3615</v>
      </c>
      <c r="B3616" s="3" t="s">
        <v>2661</v>
      </c>
      <c r="C3616" s="3" t="str">
        <f>"施美玲"</f>
        <v>施美玲</v>
      </c>
      <c r="D3616" s="3" t="s">
        <v>2809</v>
      </c>
    </row>
    <row r="3617" ht="25" customHeight="1" spans="1:4">
      <c r="A3617" s="2">
        <v>3616</v>
      </c>
      <c r="B3617" s="3" t="s">
        <v>2661</v>
      </c>
      <c r="C3617" s="3" t="str">
        <f>"潘丽绮"</f>
        <v>潘丽绮</v>
      </c>
      <c r="D3617" s="3" t="s">
        <v>3129</v>
      </c>
    </row>
    <row r="3618" ht="25" customHeight="1" spans="1:4">
      <c r="A3618" s="2">
        <v>3617</v>
      </c>
      <c r="B3618" s="3" t="s">
        <v>2661</v>
      </c>
      <c r="C3618" s="3" t="str">
        <f>"符秋楠"</f>
        <v>符秋楠</v>
      </c>
      <c r="D3618" s="3" t="s">
        <v>3130</v>
      </c>
    </row>
    <row r="3619" ht="25" customHeight="1" spans="1:4">
      <c r="A3619" s="2">
        <v>3618</v>
      </c>
      <c r="B3619" s="3" t="s">
        <v>2661</v>
      </c>
      <c r="C3619" s="3" t="str">
        <f>"赵倩"</f>
        <v>赵倩</v>
      </c>
      <c r="D3619" s="3" t="s">
        <v>3131</v>
      </c>
    </row>
    <row r="3620" ht="25" customHeight="1" spans="1:4">
      <c r="A3620" s="2">
        <v>3619</v>
      </c>
      <c r="B3620" s="3" t="s">
        <v>2661</v>
      </c>
      <c r="C3620" s="3" t="str">
        <f>"符珊珊"</f>
        <v>符珊珊</v>
      </c>
      <c r="D3620" s="3" t="s">
        <v>951</v>
      </c>
    </row>
    <row r="3621" ht="25" customHeight="1" spans="1:4">
      <c r="A3621" s="2">
        <v>3620</v>
      </c>
      <c r="B3621" s="3" t="s">
        <v>2661</v>
      </c>
      <c r="C3621" s="3" t="str">
        <f>"温文婧"</f>
        <v>温文婧</v>
      </c>
      <c r="D3621" s="3" t="s">
        <v>450</v>
      </c>
    </row>
    <row r="3622" ht="25" customHeight="1" spans="1:4">
      <c r="A3622" s="2">
        <v>3621</v>
      </c>
      <c r="B3622" s="3" t="s">
        <v>2661</v>
      </c>
      <c r="C3622" s="3" t="str">
        <f>"庄兴德"</f>
        <v>庄兴德</v>
      </c>
      <c r="D3622" s="3" t="s">
        <v>3132</v>
      </c>
    </row>
    <row r="3623" ht="25" customHeight="1" spans="1:4">
      <c r="A3623" s="2">
        <v>3622</v>
      </c>
      <c r="B3623" s="3" t="s">
        <v>2661</v>
      </c>
      <c r="C3623" s="3" t="str">
        <f>"李锦锦"</f>
        <v>李锦锦</v>
      </c>
      <c r="D3623" s="3" t="s">
        <v>3133</v>
      </c>
    </row>
    <row r="3624" ht="25" customHeight="1" spans="1:4">
      <c r="A3624" s="2">
        <v>3623</v>
      </c>
      <c r="B3624" s="3" t="s">
        <v>2661</v>
      </c>
      <c r="C3624" s="3" t="str">
        <f>"黎爱娣"</f>
        <v>黎爱娣</v>
      </c>
      <c r="D3624" s="3" t="s">
        <v>3134</v>
      </c>
    </row>
    <row r="3625" ht="25" customHeight="1" spans="1:4">
      <c r="A3625" s="2">
        <v>3624</v>
      </c>
      <c r="B3625" s="3" t="s">
        <v>2661</v>
      </c>
      <c r="C3625" s="3" t="str">
        <f>"李小妹"</f>
        <v>李小妹</v>
      </c>
      <c r="D3625" s="3" t="s">
        <v>3135</v>
      </c>
    </row>
    <row r="3626" ht="25" customHeight="1" spans="1:4">
      <c r="A3626" s="2">
        <v>3625</v>
      </c>
      <c r="B3626" s="3" t="s">
        <v>2661</v>
      </c>
      <c r="C3626" s="3" t="str">
        <f>"符玉珍"</f>
        <v>符玉珍</v>
      </c>
      <c r="D3626" s="3" t="s">
        <v>3136</v>
      </c>
    </row>
    <row r="3627" ht="25" customHeight="1" spans="1:4">
      <c r="A3627" s="2">
        <v>3626</v>
      </c>
      <c r="B3627" s="3" t="s">
        <v>2661</v>
      </c>
      <c r="C3627" s="3" t="str">
        <f>"曾常凤"</f>
        <v>曾常凤</v>
      </c>
      <c r="D3627" s="3" t="s">
        <v>2477</v>
      </c>
    </row>
    <row r="3628" ht="25" customHeight="1" spans="1:4">
      <c r="A3628" s="2">
        <v>3627</v>
      </c>
      <c r="B3628" s="3" t="s">
        <v>2661</v>
      </c>
      <c r="C3628" s="3" t="str">
        <f>"张明仙"</f>
        <v>张明仙</v>
      </c>
      <c r="D3628" s="3" t="s">
        <v>3137</v>
      </c>
    </row>
    <row r="3629" ht="25" customHeight="1" spans="1:4">
      <c r="A3629" s="2">
        <v>3628</v>
      </c>
      <c r="B3629" s="3" t="s">
        <v>3138</v>
      </c>
      <c r="C3629" s="3" t="str">
        <f>"符年"</f>
        <v>符年</v>
      </c>
      <c r="D3629" s="3" t="s">
        <v>3139</v>
      </c>
    </row>
    <row r="3630" ht="25" customHeight="1" spans="1:4">
      <c r="A3630" s="2">
        <v>3629</v>
      </c>
      <c r="B3630" s="3" t="s">
        <v>3138</v>
      </c>
      <c r="C3630" s="3" t="str">
        <f>"吴天凤"</f>
        <v>吴天凤</v>
      </c>
      <c r="D3630" s="3" t="s">
        <v>1705</v>
      </c>
    </row>
    <row r="3631" ht="25" customHeight="1" spans="1:4">
      <c r="A3631" s="2">
        <v>3630</v>
      </c>
      <c r="B3631" s="3" t="s">
        <v>3138</v>
      </c>
      <c r="C3631" s="3" t="str">
        <f>"符少英"</f>
        <v>符少英</v>
      </c>
      <c r="D3631" s="3" t="s">
        <v>3140</v>
      </c>
    </row>
    <row r="3632" ht="25" customHeight="1" spans="1:4">
      <c r="A3632" s="2">
        <v>3631</v>
      </c>
      <c r="B3632" s="3" t="s">
        <v>3138</v>
      </c>
      <c r="C3632" s="3" t="str">
        <f>"李艳萍"</f>
        <v>李艳萍</v>
      </c>
      <c r="D3632" s="3" t="s">
        <v>3141</v>
      </c>
    </row>
    <row r="3633" ht="25" customHeight="1" spans="1:4">
      <c r="A3633" s="2">
        <v>3632</v>
      </c>
      <c r="B3633" s="3" t="s">
        <v>3138</v>
      </c>
      <c r="C3633" s="3" t="str">
        <f>"范军"</f>
        <v>范军</v>
      </c>
      <c r="D3633" s="3" t="s">
        <v>3142</v>
      </c>
    </row>
    <row r="3634" ht="25" customHeight="1" spans="1:4">
      <c r="A3634" s="2">
        <v>3633</v>
      </c>
      <c r="B3634" s="3" t="s">
        <v>3138</v>
      </c>
      <c r="C3634" s="3" t="str">
        <f>"林冠丽"</f>
        <v>林冠丽</v>
      </c>
      <c r="D3634" s="3" t="s">
        <v>3143</v>
      </c>
    </row>
    <row r="3635" ht="25" customHeight="1" spans="1:4">
      <c r="A3635" s="2">
        <v>3634</v>
      </c>
      <c r="B3635" s="3" t="s">
        <v>3138</v>
      </c>
      <c r="C3635" s="3" t="str">
        <f>"陈保带"</f>
        <v>陈保带</v>
      </c>
      <c r="D3635" s="3" t="s">
        <v>2295</v>
      </c>
    </row>
    <row r="3636" ht="25" customHeight="1" spans="1:4">
      <c r="A3636" s="2">
        <v>3635</v>
      </c>
      <c r="B3636" s="3" t="s">
        <v>3138</v>
      </c>
      <c r="C3636" s="3" t="str">
        <f>"陈有春"</f>
        <v>陈有春</v>
      </c>
      <c r="D3636" s="3" t="s">
        <v>3144</v>
      </c>
    </row>
    <row r="3637" ht="25" customHeight="1" spans="1:4">
      <c r="A3637" s="2">
        <v>3636</v>
      </c>
      <c r="B3637" s="3" t="s">
        <v>3138</v>
      </c>
      <c r="C3637" s="3" t="str">
        <f>"羊明丽"</f>
        <v>羊明丽</v>
      </c>
      <c r="D3637" s="3" t="s">
        <v>3145</v>
      </c>
    </row>
    <row r="3638" ht="25" customHeight="1" spans="1:4">
      <c r="A3638" s="2">
        <v>3637</v>
      </c>
      <c r="B3638" s="3" t="s">
        <v>3138</v>
      </c>
      <c r="C3638" s="3" t="str">
        <f>"王荟芸"</f>
        <v>王荟芸</v>
      </c>
      <c r="D3638" s="3" t="s">
        <v>3146</v>
      </c>
    </row>
    <row r="3639" ht="25" customHeight="1" spans="1:4">
      <c r="A3639" s="2">
        <v>3638</v>
      </c>
      <c r="B3639" s="3" t="s">
        <v>3138</v>
      </c>
      <c r="C3639" s="3" t="str">
        <f>"李昌波"</f>
        <v>李昌波</v>
      </c>
      <c r="D3639" s="3" t="s">
        <v>3147</v>
      </c>
    </row>
    <row r="3640" ht="25" customHeight="1" spans="1:4">
      <c r="A3640" s="2">
        <v>3639</v>
      </c>
      <c r="B3640" s="3" t="s">
        <v>3138</v>
      </c>
      <c r="C3640" s="3" t="str">
        <f>"王健"</f>
        <v>王健</v>
      </c>
      <c r="D3640" s="3" t="s">
        <v>3148</v>
      </c>
    </row>
    <row r="3641" ht="25" customHeight="1" spans="1:4">
      <c r="A3641" s="2">
        <v>3640</v>
      </c>
      <c r="B3641" s="3" t="s">
        <v>3138</v>
      </c>
      <c r="C3641" s="3" t="str">
        <f>"何舜萍"</f>
        <v>何舜萍</v>
      </c>
      <c r="D3641" s="3" t="s">
        <v>3149</v>
      </c>
    </row>
    <row r="3642" ht="25" customHeight="1" spans="1:4">
      <c r="A3642" s="2">
        <v>3641</v>
      </c>
      <c r="B3642" s="3" t="s">
        <v>3138</v>
      </c>
      <c r="C3642" s="3" t="str">
        <f>"羊秋燕"</f>
        <v>羊秋燕</v>
      </c>
      <c r="D3642" s="3" t="s">
        <v>3150</v>
      </c>
    </row>
    <row r="3643" ht="25" customHeight="1" spans="1:4">
      <c r="A3643" s="2">
        <v>3642</v>
      </c>
      <c r="B3643" s="3" t="s">
        <v>3138</v>
      </c>
      <c r="C3643" s="3" t="str">
        <f>"王永秋"</f>
        <v>王永秋</v>
      </c>
      <c r="D3643" s="3" t="s">
        <v>3151</v>
      </c>
    </row>
    <row r="3644" ht="25" customHeight="1" spans="1:4">
      <c r="A3644" s="2">
        <v>3643</v>
      </c>
      <c r="B3644" s="3" t="s">
        <v>3138</v>
      </c>
      <c r="C3644" s="3" t="str">
        <f>"李美婷"</f>
        <v>李美婷</v>
      </c>
      <c r="D3644" s="3" t="s">
        <v>905</v>
      </c>
    </row>
    <row r="3645" ht="25" customHeight="1" spans="1:4">
      <c r="A3645" s="2">
        <v>3644</v>
      </c>
      <c r="B3645" s="3" t="s">
        <v>3138</v>
      </c>
      <c r="C3645" s="3" t="str">
        <f>"郑克刚"</f>
        <v>郑克刚</v>
      </c>
      <c r="D3645" s="3" t="s">
        <v>3152</v>
      </c>
    </row>
    <row r="3646" ht="25" customHeight="1" spans="1:4">
      <c r="A3646" s="2">
        <v>3645</v>
      </c>
      <c r="B3646" s="3" t="s">
        <v>3138</v>
      </c>
      <c r="C3646" s="3" t="str">
        <f>"余丽芳"</f>
        <v>余丽芳</v>
      </c>
      <c r="D3646" s="3" t="s">
        <v>438</v>
      </c>
    </row>
    <row r="3647" ht="25" customHeight="1" spans="1:4">
      <c r="A3647" s="2">
        <v>3646</v>
      </c>
      <c r="B3647" s="3" t="s">
        <v>3138</v>
      </c>
      <c r="C3647" s="3" t="str">
        <f>"吴定俨"</f>
        <v>吴定俨</v>
      </c>
      <c r="D3647" s="3" t="s">
        <v>3153</v>
      </c>
    </row>
    <row r="3648" ht="25" customHeight="1" spans="1:4">
      <c r="A3648" s="2">
        <v>3647</v>
      </c>
      <c r="B3648" s="3" t="s">
        <v>3138</v>
      </c>
      <c r="C3648" s="3" t="str">
        <f>"羊月丹"</f>
        <v>羊月丹</v>
      </c>
      <c r="D3648" s="3" t="s">
        <v>3154</v>
      </c>
    </row>
    <row r="3649" ht="25" customHeight="1" spans="1:4">
      <c r="A3649" s="2">
        <v>3648</v>
      </c>
      <c r="B3649" s="3" t="s">
        <v>3138</v>
      </c>
      <c r="C3649" s="3" t="str">
        <f>"曾翠玲"</f>
        <v>曾翠玲</v>
      </c>
      <c r="D3649" s="3" t="s">
        <v>3155</v>
      </c>
    </row>
    <row r="3650" ht="25" customHeight="1" spans="1:4">
      <c r="A3650" s="2">
        <v>3649</v>
      </c>
      <c r="B3650" s="3" t="s">
        <v>3138</v>
      </c>
      <c r="C3650" s="3" t="str">
        <f>"孙小慧"</f>
        <v>孙小慧</v>
      </c>
      <c r="D3650" s="3" t="s">
        <v>3156</v>
      </c>
    </row>
    <row r="3651" ht="25" customHeight="1" spans="1:4">
      <c r="A3651" s="2">
        <v>3650</v>
      </c>
      <c r="B3651" s="3" t="s">
        <v>3138</v>
      </c>
      <c r="C3651" s="3" t="str">
        <f>"陈日花"</f>
        <v>陈日花</v>
      </c>
      <c r="D3651" s="3" t="s">
        <v>3157</v>
      </c>
    </row>
    <row r="3652" ht="25" customHeight="1" spans="1:4">
      <c r="A3652" s="2">
        <v>3651</v>
      </c>
      <c r="B3652" s="3" t="s">
        <v>3138</v>
      </c>
      <c r="C3652" s="3" t="str">
        <f>"吴卓"</f>
        <v>吴卓</v>
      </c>
      <c r="D3652" s="3" t="s">
        <v>3158</v>
      </c>
    </row>
    <row r="3653" ht="25" customHeight="1" spans="1:4">
      <c r="A3653" s="2">
        <v>3652</v>
      </c>
      <c r="B3653" s="3" t="s">
        <v>3138</v>
      </c>
      <c r="C3653" s="3" t="str">
        <f>"许子敏"</f>
        <v>许子敏</v>
      </c>
      <c r="D3653" s="3" t="s">
        <v>3159</v>
      </c>
    </row>
    <row r="3654" ht="25" customHeight="1" spans="1:4">
      <c r="A3654" s="2">
        <v>3653</v>
      </c>
      <c r="B3654" s="3" t="s">
        <v>3138</v>
      </c>
      <c r="C3654" s="3" t="str">
        <f>"徐雄姣"</f>
        <v>徐雄姣</v>
      </c>
      <c r="D3654" s="3" t="s">
        <v>3160</v>
      </c>
    </row>
    <row r="3655" ht="25" customHeight="1" spans="1:4">
      <c r="A3655" s="2">
        <v>3654</v>
      </c>
      <c r="B3655" s="3" t="s">
        <v>3138</v>
      </c>
      <c r="C3655" s="3" t="str">
        <f>"李成妹"</f>
        <v>李成妹</v>
      </c>
      <c r="D3655" s="3" t="s">
        <v>3161</v>
      </c>
    </row>
    <row r="3656" ht="25" customHeight="1" spans="1:4">
      <c r="A3656" s="2">
        <v>3655</v>
      </c>
      <c r="B3656" s="3" t="s">
        <v>3138</v>
      </c>
      <c r="C3656" s="3" t="str">
        <f>"黎源清"</f>
        <v>黎源清</v>
      </c>
      <c r="D3656" s="3" t="s">
        <v>3162</v>
      </c>
    </row>
    <row r="3657" ht="25" customHeight="1" spans="1:4">
      <c r="A3657" s="2">
        <v>3656</v>
      </c>
      <c r="B3657" s="3" t="s">
        <v>3138</v>
      </c>
      <c r="C3657" s="3" t="str">
        <f>"沈铭"</f>
        <v>沈铭</v>
      </c>
      <c r="D3657" s="3" t="s">
        <v>3163</v>
      </c>
    </row>
    <row r="3658" ht="25" customHeight="1" spans="1:4">
      <c r="A3658" s="2">
        <v>3657</v>
      </c>
      <c r="B3658" s="3" t="s">
        <v>3138</v>
      </c>
      <c r="C3658" s="3" t="str">
        <f>"岑永芳"</f>
        <v>岑永芳</v>
      </c>
      <c r="D3658" s="3" t="s">
        <v>3164</v>
      </c>
    </row>
    <row r="3659" ht="25" customHeight="1" spans="1:4">
      <c r="A3659" s="2">
        <v>3658</v>
      </c>
      <c r="B3659" s="3" t="s">
        <v>3138</v>
      </c>
      <c r="C3659" s="3" t="str">
        <f>"许秀英"</f>
        <v>许秀英</v>
      </c>
      <c r="D3659" s="3" t="s">
        <v>3165</v>
      </c>
    </row>
    <row r="3660" ht="25" customHeight="1" spans="1:4">
      <c r="A3660" s="2">
        <v>3659</v>
      </c>
      <c r="B3660" s="3" t="s">
        <v>3138</v>
      </c>
      <c r="C3660" s="3" t="str">
        <f>"李艳"</f>
        <v>李艳</v>
      </c>
      <c r="D3660" s="3" t="s">
        <v>3166</v>
      </c>
    </row>
    <row r="3661" ht="25" customHeight="1" spans="1:4">
      <c r="A3661" s="2">
        <v>3660</v>
      </c>
      <c r="B3661" s="3" t="s">
        <v>3138</v>
      </c>
      <c r="C3661" s="3" t="str">
        <f>"符赞威"</f>
        <v>符赞威</v>
      </c>
      <c r="D3661" s="3" t="s">
        <v>3167</v>
      </c>
    </row>
    <row r="3662" ht="25" customHeight="1" spans="1:4">
      <c r="A3662" s="2">
        <v>3661</v>
      </c>
      <c r="B3662" s="3" t="s">
        <v>3138</v>
      </c>
      <c r="C3662" s="3" t="str">
        <f>"李爱荣"</f>
        <v>李爱荣</v>
      </c>
      <c r="D3662" s="3" t="s">
        <v>3168</v>
      </c>
    </row>
    <row r="3663" ht="25" customHeight="1" spans="1:4">
      <c r="A3663" s="2">
        <v>3662</v>
      </c>
      <c r="B3663" s="3" t="s">
        <v>3138</v>
      </c>
      <c r="C3663" s="3" t="str">
        <f>"李明霞"</f>
        <v>李明霞</v>
      </c>
      <c r="D3663" s="3" t="s">
        <v>3161</v>
      </c>
    </row>
    <row r="3664" ht="25" customHeight="1" spans="1:4">
      <c r="A3664" s="2">
        <v>3663</v>
      </c>
      <c r="B3664" s="3" t="s">
        <v>3138</v>
      </c>
      <c r="C3664" s="3" t="str">
        <f>"李明丽"</f>
        <v>李明丽</v>
      </c>
      <c r="D3664" s="3" t="s">
        <v>3169</v>
      </c>
    </row>
    <row r="3665" ht="25" customHeight="1" spans="1:4">
      <c r="A3665" s="2">
        <v>3664</v>
      </c>
      <c r="B3665" s="3" t="s">
        <v>3138</v>
      </c>
      <c r="C3665" s="3" t="str">
        <f>"黄金勇"</f>
        <v>黄金勇</v>
      </c>
      <c r="D3665" s="3" t="s">
        <v>3170</v>
      </c>
    </row>
    <row r="3666" ht="25" customHeight="1" spans="1:4">
      <c r="A3666" s="2">
        <v>3665</v>
      </c>
      <c r="B3666" s="3" t="s">
        <v>3138</v>
      </c>
      <c r="C3666" s="3" t="str">
        <f>"李小叶"</f>
        <v>李小叶</v>
      </c>
      <c r="D3666" s="3" t="s">
        <v>3113</v>
      </c>
    </row>
    <row r="3667" ht="25" customHeight="1" spans="1:4">
      <c r="A3667" s="2">
        <v>3666</v>
      </c>
      <c r="B3667" s="3" t="s">
        <v>3138</v>
      </c>
      <c r="C3667" s="3" t="str">
        <f>"唐美莹"</f>
        <v>唐美莹</v>
      </c>
      <c r="D3667" s="3" t="s">
        <v>3171</v>
      </c>
    </row>
    <row r="3668" ht="25" customHeight="1" spans="1:4">
      <c r="A3668" s="2">
        <v>3667</v>
      </c>
      <c r="B3668" s="3" t="s">
        <v>3138</v>
      </c>
      <c r="C3668" s="3" t="str">
        <f>"周霞"</f>
        <v>周霞</v>
      </c>
      <c r="D3668" s="3" t="s">
        <v>3172</v>
      </c>
    </row>
    <row r="3669" ht="25" customHeight="1" spans="1:4">
      <c r="A3669" s="2">
        <v>3668</v>
      </c>
      <c r="B3669" s="3" t="s">
        <v>3138</v>
      </c>
      <c r="C3669" s="3" t="str">
        <f>"蔡文博"</f>
        <v>蔡文博</v>
      </c>
      <c r="D3669" s="3" t="s">
        <v>3173</v>
      </c>
    </row>
    <row r="3670" ht="25" customHeight="1" spans="1:4">
      <c r="A3670" s="2">
        <v>3669</v>
      </c>
      <c r="B3670" s="3" t="s">
        <v>3138</v>
      </c>
      <c r="C3670" s="3" t="str">
        <f>"陈代炼"</f>
        <v>陈代炼</v>
      </c>
      <c r="D3670" s="3" t="s">
        <v>3174</v>
      </c>
    </row>
    <row r="3671" ht="25" customHeight="1" spans="1:4">
      <c r="A3671" s="2">
        <v>3670</v>
      </c>
      <c r="B3671" s="3" t="s">
        <v>3138</v>
      </c>
      <c r="C3671" s="3" t="str">
        <f>"李东映"</f>
        <v>李东映</v>
      </c>
      <c r="D3671" s="3" t="s">
        <v>3175</v>
      </c>
    </row>
    <row r="3672" ht="25" customHeight="1" spans="1:4">
      <c r="A3672" s="2">
        <v>3671</v>
      </c>
      <c r="B3672" s="3" t="s">
        <v>3138</v>
      </c>
      <c r="C3672" s="3" t="str">
        <f>"傅国翠"</f>
        <v>傅国翠</v>
      </c>
      <c r="D3672" s="3" t="s">
        <v>3176</v>
      </c>
    </row>
    <row r="3673" ht="25" customHeight="1" spans="1:4">
      <c r="A3673" s="2">
        <v>3672</v>
      </c>
      <c r="B3673" s="3" t="s">
        <v>3138</v>
      </c>
      <c r="C3673" s="3" t="str">
        <f>"羊玉玲"</f>
        <v>羊玉玲</v>
      </c>
      <c r="D3673" s="3" t="s">
        <v>3177</v>
      </c>
    </row>
    <row r="3674" ht="25" customHeight="1" spans="1:4">
      <c r="A3674" s="2">
        <v>3673</v>
      </c>
      <c r="B3674" s="3" t="s">
        <v>3138</v>
      </c>
      <c r="C3674" s="3" t="str">
        <f>"吴颖颖"</f>
        <v>吴颖颖</v>
      </c>
      <c r="D3674" s="3" t="s">
        <v>3178</v>
      </c>
    </row>
    <row r="3675" ht="25" customHeight="1" spans="1:4">
      <c r="A3675" s="2">
        <v>3674</v>
      </c>
      <c r="B3675" s="3" t="s">
        <v>3138</v>
      </c>
      <c r="C3675" s="3" t="str">
        <f>"吴干虹"</f>
        <v>吴干虹</v>
      </c>
      <c r="D3675" s="3" t="s">
        <v>3141</v>
      </c>
    </row>
    <row r="3676" ht="25" customHeight="1" spans="1:4">
      <c r="A3676" s="2">
        <v>3675</v>
      </c>
      <c r="B3676" s="3" t="s">
        <v>3138</v>
      </c>
      <c r="C3676" s="3" t="str">
        <f>"郑学妍"</f>
        <v>郑学妍</v>
      </c>
      <c r="D3676" s="3" t="s">
        <v>3179</v>
      </c>
    </row>
    <row r="3677" ht="25" customHeight="1" spans="1:4">
      <c r="A3677" s="2">
        <v>3676</v>
      </c>
      <c r="B3677" s="3" t="s">
        <v>3138</v>
      </c>
      <c r="C3677" s="3" t="str">
        <f>"钟荣"</f>
        <v>钟荣</v>
      </c>
      <c r="D3677" s="3" t="s">
        <v>3180</v>
      </c>
    </row>
    <row r="3678" ht="25" customHeight="1" spans="1:4">
      <c r="A3678" s="2">
        <v>3677</v>
      </c>
      <c r="B3678" s="3" t="s">
        <v>3138</v>
      </c>
      <c r="C3678" s="3" t="str">
        <f>"邓德壮"</f>
        <v>邓德壮</v>
      </c>
      <c r="D3678" s="3" t="s">
        <v>3181</v>
      </c>
    </row>
    <row r="3679" ht="25" customHeight="1" spans="1:4">
      <c r="A3679" s="2">
        <v>3678</v>
      </c>
      <c r="B3679" s="3" t="s">
        <v>3138</v>
      </c>
      <c r="C3679" s="3" t="str">
        <f>"陈美玲"</f>
        <v>陈美玲</v>
      </c>
      <c r="D3679" s="3" t="s">
        <v>3182</v>
      </c>
    </row>
    <row r="3680" ht="25" customHeight="1" spans="1:4">
      <c r="A3680" s="2">
        <v>3679</v>
      </c>
      <c r="B3680" s="3" t="s">
        <v>3138</v>
      </c>
      <c r="C3680" s="3" t="str">
        <f>"钟海莉"</f>
        <v>钟海莉</v>
      </c>
      <c r="D3680" s="3" t="s">
        <v>3183</v>
      </c>
    </row>
    <row r="3681" ht="25" customHeight="1" spans="1:4">
      <c r="A3681" s="2">
        <v>3680</v>
      </c>
      <c r="B3681" s="3" t="s">
        <v>3138</v>
      </c>
      <c r="C3681" s="3" t="str">
        <f>"王忠秋"</f>
        <v>王忠秋</v>
      </c>
      <c r="D3681" s="3" t="s">
        <v>830</v>
      </c>
    </row>
    <row r="3682" ht="25" customHeight="1" spans="1:4">
      <c r="A3682" s="2">
        <v>3681</v>
      </c>
      <c r="B3682" s="3" t="s">
        <v>3138</v>
      </c>
      <c r="C3682" s="3" t="str">
        <f>"陈金玲"</f>
        <v>陈金玲</v>
      </c>
      <c r="D3682" s="3" t="s">
        <v>3184</v>
      </c>
    </row>
    <row r="3683" ht="25" customHeight="1" spans="1:4">
      <c r="A3683" s="2">
        <v>3682</v>
      </c>
      <c r="B3683" s="3" t="s">
        <v>3138</v>
      </c>
      <c r="C3683" s="3" t="str">
        <f>"羊玉夏"</f>
        <v>羊玉夏</v>
      </c>
      <c r="D3683" s="3" t="s">
        <v>3185</v>
      </c>
    </row>
    <row r="3684" ht="25" customHeight="1" spans="1:4">
      <c r="A3684" s="2">
        <v>3683</v>
      </c>
      <c r="B3684" s="3" t="s">
        <v>3138</v>
      </c>
      <c r="C3684" s="3" t="str">
        <f>"王凯"</f>
        <v>王凯</v>
      </c>
      <c r="D3684" s="3" t="s">
        <v>3186</v>
      </c>
    </row>
    <row r="3685" ht="25" customHeight="1" spans="1:4">
      <c r="A3685" s="2">
        <v>3684</v>
      </c>
      <c r="B3685" s="3" t="s">
        <v>3138</v>
      </c>
      <c r="C3685" s="3" t="str">
        <f>"陈金菊"</f>
        <v>陈金菊</v>
      </c>
      <c r="D3685" s="3" t="s">
        <v>1021</v>
      </c>
    </row>
    <row r="3686" ht="25" customHeight="1" spans="1:4">
      <c r="A3686" s="2">
        <v>3685</v>
      </c>
      <c r="B3686" s="3" t="s">
        <v>3138</v>
      </c>
      <c r="C3686" s="3" t="str">
        <f>"赵薇"</f>
        <v>赵薇</v>
      </c>
      <c r="D3686" s="3" t="s">
        <v>3187</v>
      </c>
    </row>
    <row r="3687" ht="25" customHeight="1" spans="1:4">
      <c r="A3687" s="2">
        <v>3686</v>
      </c>
      <c r="B3687" s="3" t="s">
        <v>3138</v>
      </c>
      <c r="C3687" s="3" t="str">
        <f>"邱鼎珍"</f>
        <v>邱鼎珍</v>
      </c>
      <c r="D3687" s="3" t="s">
        <v>3188</v>
      </c>
    </row>
    <row r="3688" ht="25" customHeight="1" spans="1:4">
      <c r="A3688" s="2">
        <v>3687</v>
      </c>
      <c r="B3688" s="3" t="s">
        <v>3138</v>
      </c>
      <c r="C3688" s="3" t="str">
        <f>"庄玉菁"</f>
        <v>庄玉菁</v>
      </c>
      <c r="D3688" s="3" t="s">
        <v>971</v>
      </c>
    </row>
    <row r="3689" ht="25" customHeight="1" spans="1:4">
      <c r="A3689" s="2">
        <v>3688</v>
      </c>
      <c r="B3689" s="3" t="s">
        <v>3138</v>
      </c>
      <c r="C3689" s="3" t="str">
        <f>"李秋萍"</f>
        <v>李秋萍</v>
      </c>
      <c r="D3689" s="3" t="s">
        <v>3189</v>
      </c>
    </row>
    <row r="3690" ht="25" customHeight="1" spans="1:4">
      <c r="A3690" s="2">
        <v>3689</v>
      </c>
      <c r="B3690" s="3" t="s">
        <v>3138</v>
      </c>
      <c r="C3690" s="3" t="str">
        <f>"陈淑君"</f>
        <v>陈淑君</v>
      </c>
      <c r="D3690" s="3" t="s">
        <v>1701</v>
      </c>
    </row>
    <row r="3691" ht="25" customHeight="1" spans="1:4">
      <c r="A3691" s="2">
        <v>3690</v>
      </c>
      <c r="B3691" s="3" t="s">
        <v>3138</v>
      </c>
      <c r="C3691" s="3" t="str">
        <f>"谭明艳"</f>
        <v>谭明艳</v>
      </c>
      <c r="D3691" s="3" t="s">
        <v>3190</v>
      </c>
    </row>
    <row r="3692" ht="25" customHeight="1" spans="1:4">
      <c r="A3692" s="2">
        <v>3691</v>
      </c>
      <c r="B3692" s="3" t="s">
        <v>3138</v>
      </c>
      <c r="C3692" s="3" t="str">
        <f>"李春桃"</f>
        <v>李春桃</v>
      </c>
      <c r="D3692" s="3" t="s">
        <v>3191</v>
      </c>
    </row>
    <row r="3693" ht="25" customHeight="1" spans="1:4">
      <c r="A3693" s="2">
        <v>3692</v>
      </c>
      <c r="B3693" s="3" t="s">
        <v>3138</v>
      </c>
      <c r="C3693" s="3" t="str">
        <f>"符新武"</f>
        <v>符新武</v>
      </c>
      <c r="D3693" s="3" t="s">
        <v>3192</v>
      </c>
    </row>
    <row r="3694" ht="25" customHeight="1" spans="1:4">
      <c r="A3694" s="2">
        <v>3693</v>
      </c>
      <c r="B3694" s="3" t="s">
        <v>3138</v>
      </c>
      <c r="C3694" s="3" t="str">
        <f>"陈桂姸"</f>
        <v>陈桂姸</v>
      </c>
      <c r="D3694" s="3" t="s">
        <v>3193</v>
      </c>
    </row>
    <row r="3695" ht="25" customHeight="1" spans="1:4">
      <c r="A3695" s="2">
        <v>3694</v>
      </c>
      <c r="B3695" s="3" t="s">
        <v>3138</v>
      </c>
      <c r="C3695" s="3" t="str">
        <f>"李明兴"</f>
        <v>李明兴</v>
      </c>
      <c r="D3695" s="3" t="s">
        <v>3169</v>
      </c>
    </row>
    <row r="3696" ht="25" customHeight="1" spans="1:4">
      <c r="A3696" s="2">
        <v>3695</v>
      </c>
      <c r="B3696" s="3" t="s">
        <v>3138</v>
      </c>
      <c r="C3696" s="3" t="str">
        <f>"林丽月"</f>
        <v>林丽月</v>
      </c>
      <c r="D3696" s="3" t="s">
        <v>2125</v>
      </c>
    </row>
    <row r="3697" ht="25" customHeight="1" spans="1:4">
      <c r="A3697" s="2">
        <v>3696</v>
      </c>
      <c r="B3697" s="3" t="s">
        <v>3138</v>
      </c>
      <c r="C3697" s="3" t="str">
        <f>"林世艳"</f>
        <v>林世艳</v>
      </c>
      <c r="D3697" s="3" t="s">
        <v>3194</v>
      </c>
    </row>
    <row r="3698" ht="25" customHeight="1" spans="1:4">
      <c r="A3698" s="2">
        <v>3697</v>
      </c>
      <c r="B3698" s="3" t="s">
        <v>3138</v>
      </c>
      <c r="C3698" s="3" t="str">
        <f>"符博霞"</f>
        <v>符博霞</v>
      </c>
      <c r="D3698" s="3" t="s">
        <v>1031</v>
      </c>
    </row>
    <row r="3699" ht="25" customHeight="1" spans="1:4">
      <c r="A3699" s="2">
        <v>3698</v>
      </c>
      <c r="B3699" s="3" t="s">
        <v>3138</v>
      </c>
      <c r="C3699" s="3" t="str">
        <f>"李筱燕"</f>
        <v>李筱燕</v>
      </c>
      <c r="D3699" s="3" t="s">
        <v>3195</v>
      </c>
    </row>
    <row r="3700" ht="25" customHeight="1" spans="1:4">
      <c r="A3700" s="2">
        <v>3699</v>
      </c>
      <c r="B3700" s="3" t="s">
        <v>3138</v>
      </c>
      <c r="C3700" s="3" t="str">
        <f>"蒲海英"</f>
        <v>蒲海英</v>
      </c>
      <c r="D3700" s="3" t="s">
        <v>3196</v>
      </c>
    </row>
    <row r="3701" ht="25" customHeight="1" spans="1:4">
      <c r="A3701" s="2">
        <v>3700</v>
      </c>
      <c r="B3701" s="3" t="s">
        <v>3138</v>
      </c>
      <c r="C3701" s="3" t="str">
        <f>"唐维龙"</f>
        <v>唐维龙</v>
      </c>
      <c r="D3701" s="3" t="s">
        <v>3197</v>
      </c>
    </row>
    <row r="3702" ht="25" customHeight="1" spans="1:4">
      <c r="A3702" s="2">
        <v>3701</v>
      </c>
      <c r="B3702" s="3" t="s">
        <v>3138</v>
      </c>
      <c r="C3702" s="3" t="str">
        <f>"李道妹"</f>
        <v>李道妹</v>
      </c>
      <c r="D3702" s="3" t="s">
        <v>3198</v>
      </c>
    </row>
    <row r="3703" ht="25" customHeight="1" spans="1:4">
      <c r="A3703" s="2">
        <v>3702</v>
      </c>
      <c r="B3703" s="3" t="s">
        <v>3138</v>
      </c>
      <c r="C3703" s="3" t="str">
        <f>"陈冬梅"</f>
        <v>陈冬梅</v>
      </c>
      <c r="D3703" s="3" t="s">
        <v>3199</v>
      </c>
    </row>
    <row r="3704" ht="25" customHeight="1" spans="1:4">
      <c r="A3704" s="2">
        <v>3703</v>
      </c>
      <c r="B3704" s="3" t="s">
        <v>3138</v>
      </c>
      <c r="C3704" s="3" t="str">
        <f>"李日美"</f>
        <v>李日美</v>
      </c>
      <c r="D3704" s="3" t="s">
        <v>3200</v>
      </c>
    </row>
    <row r="3705" ht="25" customHeight="1" spans="1:4">
      <c r="A3705" s="2">
        <v>3704</v>
      </c>
      <c r="B3705" s="3" t="s">
        <v>3138</v>
      </c>
      <c r="C3705" s="3" t="str">
        <f>"符元带"</f>
        <v>符元带</v>
      </c>
      <c r="D3705" s="3" t="s">
        <v>3201</v>
      </c>
    </row>
    <row r="3706" ht="25" customHeight="1" spans="1:4">
      <c r="A3706" s="2">
        <v>3705</v>
      </c>
      <c r="B3706" s="3" t="s">
        <v>3138</v>
      </c>
      <c r="C3706" s="3" t="str">
        <f>"王宇雯"</f>
        <v>王宇雯</v>
      </c>
      <c r="D3706" s="3" t="s">
        <v>3157</v>
      </c>
    </row>
    <row r="3707" ht="25" customHeight="1" spans="1:4">
      <c r="A3707" s="2">
        <v>3706</v>
      </c>
      <c r="B3707" s="3" t="s">
        <v>3138</v>
      </c>
      <c r="C3707" s="3" t="str">
        <f>"郑炜莹"</f>
        <v>郑炜莹</v>
      </c>
      <c r="D3707" s="3" t="s">
        <v>3202</v>
      </c>
    </row>
    <row r="3708" ht="25" customHeight="1" spans="1:4">
      <c r="A3708" s="2">
        <v>3707</v>
      </c>
      <c r="B3708" s="3" t="s">
        <v>3138</v>
      </c>
      <c r="C3708" s="3" t="str">
        <f>"王金燕"</f>
        <v>王金燕</v>
      </c>
      <c r="D3708" s="3" t="s">
        <v>3157</v>
      </c>
    </row>
    <row r="3709" ht="25" customHeight="1" spans="1:4">
      <c r="A3709" s="2">
        <v>3708</v>
      </c>
      <c r="B3709" s="3" t="s">
        <v>3138</v>
      </c>
      <c r="C3709" s="3" t="str">
        <f>"符秋香"</f>
        <v>符秋香</v>
      </c>
      <c r="D3709" s="3" t="s">
        <v>3203</v>
      </c>
    </row>
    <row r="3710" ht="25" customHeight="1" spans="1:4">
      <c r="A3710" s="2">
        <v>3709</v>
      </c>
      <c r="B3710" s="3" t="s">
        <v>3138</v>
      </c>
      <c r="C3710" s="3" t="str">
        <f>"吴海秀"</f>
        <v>吴海秀</v>
      </c>
      <c r="D3710" s="3" t="s">
        <v>3204</v>
      </c>
    </row>
    <row r="3711" ht="25" customHeight="1" spans="1:4">
      <c r="A3711" s="2">
        <v>3710</v>
      </c>
      <c r="B3711" s="3" t="s">
        <v>3138</v>
      </c>
      <c r="C3711" s="3" t="str">
        <f>"万锦林"</f>
        <v>万锦林</v>
      </c>
      <c r="D3711" s="3" t="s">
        <v>3205</v>
      </c>
    </row>
    <row r="3712" ht="25" customHeight="1" spans="1:4">
      <c r="A3712" s="2">
        <v>3711</v>
      </c>
      <c r="B3712" s="3" t="s">
        <v>3138</v>
      </c>
      <c r="C3712" s="3" t="str">
        <f>"吴国强"</f>
        <v>吴国强</v>
      </c>
      <c r="D3712" s="3" t="s">
        <v>3206</v>
      </c>
    </row>
    <row r="3713" ht="25" customHeight="1" spans="1:4">
      <c r="A3713" s="2">
        <v>3712</v>
      </c>
      <c r="B3713" s="3" t="s">
        <v>3138</v>
      </c>
      <c r="C3713" s="3" t="str">
        <f>"丁玲"</f>
        <v>丁玲</v>
      </c>
      <c r="D3713" s="3" t="s">
        <v>3207</v>
      </c>
    </row>
    <row r="3714" ht="25" customHeight="1" spans="1:4">
      <c r="A3714" s="2">
        <v>3713</v>
      </c>
      <c r="B3714" s="3" t="s">
        <v>3138</v>
      </c>
      <c r="C3714" s="3" t="str">
        <f>"麦诗苑"</f>
        <v>麦诗苑</v>
      </c>
      <c r="D3714" s="3" t="s">
        <v>3208</v>
      </c>
    </row>
    <row r="3715" ht="25" customHeight="1" spans="1:4">
      <c r="A3715" s="2">
        <v>3714</v>
      </c>
      <c r="B3715" s="3" t="s">
        <v>3138</v>
      </c>
      <c r="C3715" s="3" t="str">
        <f>"曾常志"</f>
        <v>曾常志</v>
      </c>
      <c r="D3715" s="3" t="s">
        <v>3209</v>
      </c>
    </row>
    <row r="3716" ht="25" customHeight="1" spans="1:4">
      <c r="A3716" s="2">
        <v>3715</v>
      </c>
      <c r="B3716" s="3" t="s">
        <v>3138</v>
      </c>
      <c r="C3716" s="3" t="str">
        <f>"郭爱教"</f>
        <v>郭爱教</v>
      </c>
      <c r="D3716" s="3" t="s">
        <v>3210</v>
      </c>
    </row>
    <row r="3717" ht="25" customHeight="1" spans="1:4">
      <c r="A3717" s="2">
        <v>3716</v>
      </c>
      <c r="B3717" s="3" t="s">
        <v>3138</v>
      </c>
      <c r="C3717" s="3" t="str">
        <f>"谢金成"</f>
        <v>谢金成</v>
      </c>
      <c r="D3717" s="3" t="s">
        <v>2125</v>
      </c>
    </row>
    <row r="3718" ht="25" customHeight="1" spans="1:4">
      <c r="A3718" s="2">
        <v>3717</v>
      </c>
      <c r="B3718" s="3" t="s">
        <v>3138</v>
      </c>
      <c r="C3718" s="3" t="str">
        <f>"张博莲"</f>
        <v>张博莲</v>
      </c>
      <c r="D3718" s="3" t="s">
        <v>3211</v>
      </c>
    </row>
    <row r="3719" ht="25" customHeight="1" spans="1:4">
      <c r="A3719" s="2">
        <v>3718</v>
      </c>
      <c r="B3719" s="3" t="s">
        <v>3138</v>
      </c>
      <c r="C3719" s="3" t="str">
        <f>"吴迪"</f>
        <v>吴迪</v>
      </c>
      <c r="D3719" s="3" t="s">
        <v>3212</v>
      </c>
    </row>
    <row r="3720" ht="25" customHeight="1" spans="1:4">
      <c r="A3720" s="2">
        <v>3719</v>
      </c>
      <c r="B3720" s="3" t="s">
        <v>3138</v>
      </c>
      <c r="C3720" s="3" t="str">
        <f>"许华秋"</f>
        <v>许华秋</v>
      </c>
      <c r="D3720" s="3" t="s">
        <v>3213</v>
      </c>
    </row>
    <row r="3721" ht="25" customHeight="1" spans="1:4">
      <c r="A3721" s="2">
        <v>3720</v>
      </c>
      <c r="B3721" s="3" t="s">
        <v>3138</v>
      </c>
      <c r="C3721" s="3" t="str">
        <f>"符美倩"</f>
        <v>符美倩</v>
      </c>
      <c r="D3721" s="3" t="s">
        <v>3214</v>
      </c>
    </row>
    <row r="3722" ht="25" customHeight="1" spans="1:4">
      <c r="A3722" s="2">
        <v>3721</v>
      </c>
      <c r="B3722" s="3" t="s">
        <v>3138</v>
      </c>
      <c r="C3722" s="3" t="str">
        <f>"黄二侬"</f>
        <v>黄二侬</v>
      </c>
      <c r="D3722" s="3" t="s">
        <v>3215</v>
      </c>
    </row>
    <row r="3723" ht="25" customHeight="1" spans="1:4">
      <c r="A3723" s="2">
        <v>3722</v>
      </c>
      <c r="B3723" s="3" t="s">
        <v>3138</v>
      </c>
      <c r="C3723" s="3" t="str">
        <f>"陈广元"</f>
        <v>陈广元</v>
      </c>
      <c r="D3723" s="3" t="s">
        <v>3216</v>
      </c>
    </row>
    <row r="3724" ht="25" customHeight="1" spans="1:4">
      <c r="A3724" s="2">
        <v>3723</v>
      </c>
      <c r="B3724" s="3" t="s">
        <v>3138</v>
      </c>
      <c r="C3724" s="3" t="str">
        <f>"陈尚婷"</f>
        <v>陈尚婷</v>
      </c>
      <c r="D3724" s="3" t="s">
        <v>3217</v>
      </c>
    </row>
    <row r="3725" ht="25" customHeight="1" spans="1:4">
      <c r="A3725" s="2">
        <v>3724</v>
      </c>
      <c r="B3725" s="3" t="s">
        <v>3138</v>
      </c>
      <c r="C3725" s="3" t="str">
        <f>"古羽婵"</f>
        <v>古羽婵</v>
      </c>
      <c r="D3725" s="3" t="s">
        <v>2771</v>
      </c>
    </row>
    <row r="3726" ht="25" customHeight="1" spans="1:4">
      <c r="A3726" s="2">
        <v>3725</v>
      </c>
      <c r="B3726" s="3" t="s">
        <v>3138</v>
      </c>
      <c r="C3726" s="3" t="str">
        <f>"谭莲儒"</f>
        <v>谭莲儒</v>
      </c>
      <c r="D3726" s="3" t="s">
        <v>3218</v>
      </c>
    </row>
    <row r="3727" ht="25" customHeight="1" spans="1:4">
      <c r="A3727" s="2">
        <v>3726</v>
      </c>
      <c r="B3727" s="3" t="s">
        <v>3138</v>
      </c>
      <c r="C3727" s="3" t="str">
        <f>"邓国丽"</f>
        <v>邓国丽</v>
      </c>
      <c r="D3727" s="3" t="s">
        <v>3157</v>
      </c>
    </row>
    <row r="3728" ht="25" customHeight="1" spans="1:4">
      <c r="A3728" s="2">
        <v>3727</v>
      </c>
      <c r="B3728" s="3" t="s">
        <v>3138</v>
      </c>
      <c r="C3728" s="3" t="str">
        <f>"叶仁芬"</f>
        <v>叶仁芬</v>
      </c>
      <c r="D3728" s="3" t="s">
        <v>3219</v>
      </c>
    </row>
    <row r="3729" ht="25" customHeight="1" spans="1:4">
      <c r="A3729" s="2">
        <v>3728</v>
      </c>
      <c r="B3729" s="3" t="s">
        <v>3138</v>
      </c>
      <c r="C3729" s="3" t="str">
        <f>"刘奇业"</f>
        <v>刘奇业</v>
      </c>
      <c r="D3729" s="3" t="s">
        <v>3220</v>
      </c>
    </row>
    <row r="3730" ht="25" customHeight="1" spans="1:4">
      <c r="A3730" s="2">
        <v>3729</v>
      </c>
      <c r="B3730" s="3" t="s">
        <v>3138</v>
      </c>
      <c r="C3730" s="3" t="str">
        <f>"王凌霞"</f>
        <v>王凌霞</v>
      </c>
      <c r="D3730" s="3" t="s">
        <v>3221</v>
      </c>
    </row>
    <row r="3731" ht="25" customHeight="1" spans="1:4">
      <c r="A3731" s="2">
        <v>3730</v>
      </c>
      <c r="B3731" s="3" t="s">
        <v>3138</v>
      </c>
      <c r="C3731" s="3" t="str">
        <f>"符秋花"</f>
        <v>符秋花</v>
      </c>
      <c r="D3731" s="3" t="s">
        <v>3193</v>
      </c>
    </row>
    <row r="3732" ht="25" customHeight="1" spans="1:4">
      <c r="A3732" s="2">
        <v>3731</v>
      </c>
      <c r="B3732" s="3" t="s">
        <v>3138</v>
      </c>
      <c r="C3732" s="3" t="str">
        <f>"李上品"</f>
        <v>李上品</v>
      </c>
      <c r="D3732" s="3" t="s">
        <v>3222</v>
      </c>
    </row>
    <row r="3733" ht="25" customHeight="1" spans="1:4">
      <c r="A3733" s="2">
        <v>3732</v>
      </c>
      <c r="B3733" s="3" t="s">
        <v>3138</v>
      </c>
      <c r="C3733" s="3" t="str">
        <f>"陈燕妃"</f>
        <v>陈燕妃</v>
      </c>
      <c r="D3733" s="3" t="s">
        <v>3179</v>
      </c>
    </row>
    <row r="3734" ht="25" customHeight="1" spans="1:4">
      <c r="A3734" s="2">
        <v>3733</v>
      </c>
      <c r="B3734" s="3" t="s">
        <v>3138</v>
      </c>
      <c r="C3734" s="3" t="str">
        <f>"羊南"</f>
        <v>羊南</v>
      </c>
      <c r="D3734" s="3" t="s">
        <v>3223</v>
      </c>
    </row>
    <row r="3735" ht="25" customHeight="1" spans="1:4">
      <c r="A3735" s="2">
        <v>3734</v>
      </c>
      <c r="B3735" s="3" t="s">
        <v>3138</v>
      </c>
      <c r="C3735" s="3" t="str">
        <f>"陈教美"</f>
        <v>陈教美</v>
      </c>
      <c r="D3735" s="3" t="s">
        <v>3214</v>
      </c>
    </row>
    <row r="3736" ht="25" customHeight="1" spans="1:4">
      <c r="A3736" s="2">
        <v>3735</v>
      </c>
      <c r="B3736" s="3" t="s">
        <v>3138</v>
      </c>
      <c r="C3736" s="3" t="str">
        <f>"李丽花"</f>
        <v>李丽花</v>
      </c>
      <c r="D3736" s="3" t="s">
        <v>3224</v>
      </c>
    </row>
    <row r="3737" ht="25" customHeight="1" spans="1:4">
      <c r="A3737" s="2">
        <v>3736</v>
      </c>
      <c r="B3737" s="3" t="s">
        <v>3138</v>
      </c>
      <c r="C3737" s="3" t="str">
        <f>"陈孟民"</f>
        <v>陈孟民</v>
      </c>
      <c r="D3737" s="3" t="s">
        <v>3225</v>
      </c>
    </row>
    <row r="3738" ht="25" customHeight="1" spans="1:4">
      <c r="A3738" s="2">
        <v>3737</v>
      </c>
      <c r="B3738" s="3" t="s">
        <v>3138</v>
      </c>
      <c r="C3738" s="3" t="str">
        <f>"陈慧萍"</f>
        <v>陈慧萍</v>
      </c>
      <c r="D3738" s="3" t="s">
        <v>3226</v>
      </c>
    </row>
    <row r="3739" ht="25" customHeight="1" spans="1:4">
      <c r="A3739" s="2">
        <v>3738</v>
      </c>
      <c r="B3739" s="3" t="s">
        <v>3138</v>
      </c>
      <c r="C3739" s="3" t="str">
        <f>"麦曼娟"</f>
        <v>麦曼娟</v>
      </c>
      <c r="D3739" s="3" t="s">
        <v>317</v>
      </c>
    </row>
    <row r="3740" ht="25" customHeight="1" spans="1:4">
      <c r="A3740" s="2">
        <v>3739</v>
      </c>
      <c r="B3740" s="3" t="s">
        <v>3138</v>
      </c>
      <c r="C3740" s="3" t="str">
        <f>"潘俊虹"</f>
        <v>潘俊虹</v>
      </c>
      <c r="D3740" s="3" t="s">
        <v>3227</v>
      </c>
    </row>
    <row r="3741" ht="25" customHeight="1" spans="1:4">
      <c r="A3741" s="2">
        <v>3740</v>
      </c>
      <c r="B3741" s="3" t="s">
        <v>3138</v>
      </c>
      <c r="C3741" s="3" t="str">
        <f>"唐恋"</f>
        <v>唐恋</v>
      </c>
      <c r="D3741" s="3" t="s">
        <v>3228</v>
      </c>
    </row>
    <row r="3742" ht="25" customHeight="1" spans="1:4">
      <c r="A3742" s="2">
        <v>3741</v>
      </c>
      <c r="B3742" s="3" t="s">
        <v>3138</v>
      </c>
      <c r="C3742" s="3" t="str">
        <f>"陈晓斌"</f>
        <v>陈晓斌</v>
      </c>
      <c r="D3742" s="3" t="s">
        <v>3229</v>
      </c>
    </row>
    <row r="3743" ht="25" customHeight="1" spans="1:4">
      <c r="A3743" s="2">
        <v>3742</v>
      </c>
      <c r="B3743" s="3" t="s">
        <v>3138</v>
      </c>
      <c r="C3743" s="3" t="str">
        <f>"万周江"</f>
        <v>万周江</v>
      </c>
      <c r="D3743" s="3" t="s">
        <v>1655</v>
      </c>
    </row>
    <row r="3744" ht="25" customHeight="1" spans="1:4">
      <c r="A3744" s="2">
        <v>3743</v>
      </c>
      <c r="B3744" s="3" t="s">
        <v>3138</v>
      </c>
      <c r="C3744" s="3" t="str">
        <f>"黎国辉"</f>
        <v>黎国辉</v>
      </c>
      <c r="D3744" s="3" t="s">
        <v>3230</v>
      </c>
    </row>
    <row r="3745" ht="25" customHeight="1" spans="1:4">
      <c r="A3745" s="2">
        <v>3744</v>
      </c>
      <c r="B3745" s="3" t="s">
        <v>3138</v>
      </c>
      <c r="C3745" s="3" t="str">
        <f>"唐若阳"</f>
        <v>唐若阳</v>
      </c>
      <c r="D3745" s="3" t="s">
        <v>3231</v>
      </c>
    </row>
    <row r="3746" ht="25" customHeight="1" spans="1:4">
      <c r="A3746" s="2">
        <v>3745</v>
      </c>
      <c r="B3746" s="3" t="s">
        <v>3138</v>
      </c>
      <c r="C3746" s="3" t="str">
        <f>"梁淑勤"</f>
        <v>梁淑勤</v>
      </c>
      <c r="D3746" s="3" t="s">
        <v>3232</v>
      </c>
    </row>
    <row r="3747" ht="25" customHeight="1" spans="1:4">
      <c r="A3747" s="2">
        <v>3746</v>
      </c>
      <c r="B3747" s="3" t="s">
        <v>3138</v>
      </c>
      <c r="C3747" s="3" t="str">
        <f>"李秀桂"</f>
        <v>李秀桂</v>
      </c>
      <c r="D3747" s="3" t="s">
        <v>3233</v>
      </c>
    </row>
    <row r="3748" ht="25" customHeight="1" spans="1:4">
      <c r="A3748" s="2">
        <v>3747</v>
      </c>
      <c r="B3748" s="3" t="s">
        <v>3138</v>
      </c>
      <c r="C3748" s="3" t="str">
        <f>"张竣淇"</f>
        <v>张竣淇</v>
      </c>
      <c r="D3748" s="3" t="s">
        <v>3234</v>
      </c>
    </row>
    <row r="3749" ht="25" customHeight="1" spans="1:4">
      <c r="A3749" s="2">
        <v>3748</v>
      </c>
      <c r="B3749" s="3" t="s">
        <v>3138</v>
      </c>
      <c r="C3749" s="3" t="str">
        <f>"陈正翠"</f>
        <v>陈正翠</v>
      </c>
      <c r="D3749" s="3" t="s">
        <v>3235</v>
      </c>
    </row>
    <row r="3750" ht="25" customHeight="1" spans="1:4">
      <c r="A3750" s="2">
        <v>3749</v>
      </c>
      <c r="B3750" s="3" t="s">
        <v>3138</v>
      </c>
      <c r="C3750" s="3" t="str">
        <f>"林柳丽"</f>
        <v>林柳丽</v>
      </c>
      <c r="D3750" s="3" t="s">
        <v>3236</v>
      </c>
    </row>
    <row r="3751" ht="25" customHeight="1" spans="1:4">
      <c r="A3751" s="2">
        <v>3750</v>
      </c>
      <c r="B3751" s="3" t="s">
        <v>3138</v>
      </c>
      <c r="C3751" s="3" t="str">
        <f>"王紫萤"</f>
        <v>王紫萤</v>
      </c>
      <c r="D3751" s="3" t="s">
        <v>3237</v>
      </c>
    </row>
    <row r="3752" ht="25" customHeight="1" spans="1:4">
      <c r="A3752" s="2">
        <v>3751</v>
      </c>
      <c r="B3752" s="3" t="s">
        <v>3138</v>
      </c>
      <c r="C3752" s="3" t="str">
        <f>"叶元霞"</f>
        <v>叶元霞</v>
      </c>
      <c r="D3752" s="3" t="s">
        <v>3238</v>
      </c>
    </row>
  </sheetData>
  <sheetProtection password="EED3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</cp:lastModifiedBy>
  <dcterms:created xsi:type="dcterms:W3CDTF">2020-07-27T08:55:00Z</dcterms:created>
  <dcterms:modified xsi:type="dcterms:W3CDTF">2020-07-27T09:20:56Z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